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C:\Users\IBosnar\Documents\BURZA\privremeni\2020\"/>
    </mc:Choice>
  </mc:AlternateContent>
  <xr:revisionPtr revIDLastSave="0" documentId="13_ncr:1_{23A72E6F-CE46-4966-8A2F-4479BDF17862}" xr6:coauthVersionLast="46" xr6:coauthVersionMax="46"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podaci'!$A$1:$J$62</definedName>
    <definedName name="_xlnm.Print_Area" localSheetId="5">PK!$A$1:$W$61</definedName>
  </definedNames>
  <calcPr calcId="191029"/>
</workbook>
</file>

<file path=xl/calcChain.xml><?xml version="1.0" encoding="utf-8"?>
<calcChain xmlns="http://schemas.openxmlformats.org/spreadsheetml/2006/main">
  <c r="I78" i="18" l="1"/>
  <c r="H78" i="18"/>
  <c r="H46" i="21" l="1"/>
  <c r="H40" i="21"/>
  <c r="H33" i="21"/>
  <c r="H27" i="21"/>
  <c r="H16" i="21"/>
  <c r="H19" i="21" s="1"/>
  <c r="H54" i="20"/>
  <c r="H48" i="20"/>
  <c r="H55" i="20" s="1"/>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I60" i="19"/>
  <c r="H42" i="20"/>
  <c r="H9" i="18"/>
  <c r="H75" i="18"/>
  <c r="H131" i="18" s="1"/>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J101"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H49" i="21" l="1"/>
  <c r="H51" i="21" s="1"/>
  <c r="J60" i="19"/>
  <c r="H57" i="20"/>
  <c r="H59" i="20" s="1"/>
  <c r="I47" i="21"/>
  <c r="I34" i="21"/>
  <c r="W61" i="22"/>
  <c r="K14" i="19"/>
  <c r="K61" i="19" s="1"/>
  <c r="K62" i="19" s="1"/>
  <c r="I55" i="20"/>
  <c r="I24" i="20"/>
  <c r="I27" i="20" s="1"/>
  <c r="I14" i="19"/>
  <c r="I61" i="19" s="1"/>
  <c r="I63" i="19" s="1"/>
  <c r="H61" i="19"/>
  <c r="H72" i="18"/>
  <c r="I75" i="18"/>
  <c r="I131" i="18" s="1"/>
  <c r="I44"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K64" i="19"/>
  <c r="K63" i="19"/>
  <c r="K67" i="19"/>
  <c r="K89" i="19" s="1"/>
  <c r="K101" i="19" s="1"/>
  <c r="K66" i="19"/>
  <c r="K68" i="19"/>
  <c r="I57" i="20"/>
  <c r="I59" i="20" s="1"/>
  <c r="I62" i="19"/>
  <c r="I64" i="19"/>
  <c r="H64" i="19"/>
  <c r="I72" i="18"/>
  <c r="H62" i="19"/>
  <c r="H66" i="19" s="1"/>
  <c r="H63" i="19"/>
  <c r="J62" i="19"/>
  <c r="J66" i="19" s="1"/>
  <c r="J64" i="19"/>
  <c r="H67" i="19"/>
  <c r="H89" i="19" s="1"/>
  <c r="H101" i="19" s="1"/>
  <c r="I68" i="19" l="1"/>
  <c r="I66" i="19"/>
  <c r="I67" i="19"/>
  <c r="I89" i="19" s="1"/>
  <c r="I101" i="19" s="1"/>
  <c r="H68" i="19"/>
  <c r="J67" i="19"/>
  <c r="J68" i="19"/>
</calcChain>
</file>

<file path=xl/sharedStrings.xml><?xml version="1.0" encoding="utf-8"?>
<sst xmlns="http://schemas.openxmlformats.org/spreadsheetml/2006/main" count="516" uniqueCount="451">
  <si>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</si>
  <si>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</si>
  <si>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</si>
  <si>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</si>
  <si>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</si>
  <si>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</si>
  <si>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</si>
  <si>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</si>
  <si>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</si>
  <si>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</si>
  <si>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</si>
  <si>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</si>
  <si>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</si>
  <si>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</si>
  <si>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</si>
  <si>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</si>
  <si>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</si>
  <si>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</si>
  <si>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</si>
  <si>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</si>
  <si>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</si>
  <si>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</si>
  <si>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</si>
  <si>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</si>
  <si>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</si>
  <si>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</si>
  <si>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</si>
  <si>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</si>
  <si>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</si>
  <si>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</si>
  <si>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</si>
  <si>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</si>
  <si>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</si>
  <si>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</si>
  <si>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</si>
  <si>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</si>
  <si>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</si>
  <si>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</si>
  <si>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</si>
  <si>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</si>
  <si>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</si>
  <si>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</si>
  <si>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</si>
  <si>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</si>
  <si>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</si>
  <si>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</si>
  <si>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</si>
  <si>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</si>
  <si>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</si>
  <si>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</si>
  <si>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</si>
  <si>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</si>
  <si>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</si>
  <si>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</si>
  <si>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</si>
  <si>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</si>
  <si>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</si>
  <si>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</si>
  <si>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</si>
  <si>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</si>
  <si>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</si>
  <si>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</si>
  <si>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</si>
  <si>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</si>
  <si>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</si>
  <si>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</si>
  <si>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</si>
  <si>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</si>
  <si>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</si>
  <si>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</si>
  <si>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</si>
  <si>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</si>
  <si>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</si>
  <si>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</si>
  <si>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</si>
  <si>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</si>
  <si>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</si>
  <si>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</si>
  <si>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</si>
  <si>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</si>
  <si>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</si>
  <si>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</si>
  <si>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</si>
  <si>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</si>
  <si>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</si>
  <si>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</si>
  <si>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</si>
  <si>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</si>
  <si>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</si>
  <si>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</si>
  <si>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</si>
  <si>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</si>
  <si>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</si>
  <si>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</si>
  <si>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</si>
  <si>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</si>
  <si>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</si>
  <si>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</si>
  <si>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</si>
  <si>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</si>
  <si>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</si>
  <si>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</si>
  <si>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</si>
  <si>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</si>
  <si>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</si>
  <si>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</si>
  <si>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</si>
  <si>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</si>
  <si>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</si>
  <si>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</si>
  <si>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</si>
  <si>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</si>
  <si>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</si>
  <si>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</si>
  <si>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</si>
  <si>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</si>
  <si>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</si>
  <si>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</si>
  <si>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</si>
  <si>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</si>
  <si>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</si>
  <si>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</si>
  <si>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</si>
  <si>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</si>
  <si>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</si>
  <si>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</si>
  <si>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</si>
  <si>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</si>
  <si>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</si>
  <si>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</si>
  <si>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</si>
  <si>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</si>
  <si>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</si>
  <si>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</si>
  <si>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</si>
  <si>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</si>
  <si>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</si>
  <si>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</si>
  <si>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</si>
  <si>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</si>
  <si>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</si>
  <si>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</si>
  <si>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</si>
  <si>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</si>
  <si>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</si>
  <si>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</si>
  <si>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</si>
  <si>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</si>
  <si>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</si>
  <si>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</si>
  <si>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</si>
  <si>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</si>
  <si>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</si>
  <si>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</si>
  <si>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</si>
  <si>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</si>
  <si>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</si>
  <si>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</si>
  <si>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</si>
  <si>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</si>
  <si>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</si>
  <si>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</si>
  <si>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</si>
  <si>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</si>
  <si>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</si>
  <si>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</si>
  <si>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</si>
  <si>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</si>
  <si>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</si>
  <si>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</si>
  <si>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</si>
  <si>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</si>
  <si>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</si>
  <si>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</si>
  <si>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</si>
  <si>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</si>
  <si>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</si>
  <si>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</si>
  <si>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</si>
  <si>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</si>
  <si>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</si>
  <si>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</si>
  <si>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</si>
  <si>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</si>
  <si>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</si>
  <si>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</si>
  <si>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</si>
  <si>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</si>
  <si>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</si>
  <si>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</si>
  <si>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</si>
  <si>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</si>
  <si>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</si>
  <si>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</si>
  <si>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</si>
  <si>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</si>
  <si>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</si>
  <si>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</si>
  <si>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</si>
  <si>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</si>
  <si>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</si>
  <si>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</si>
  <si>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</si>
  <si>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</si>
  <si>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</si>
  <si>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</si>
  <si>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</si>
  <si>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</si>
  <si>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</si>
  <si>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</si>
  <si>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</si>
  <si>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</si>
  <si>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</si>
  <si>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</si>
  <si>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</si>
  <si>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</si>
  <si>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</si>
  <si>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</si>
  <si>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</si>
  <si>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</si>
  <si>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</si>
  <si>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</si>
  <si>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</si>
  <si>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</si>
  <si>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</si>
  <si>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</si>
  <si>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</si>
  <si>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</si>
  <si>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</si>
  <si>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</si>
  <si>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</si>
  <si>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</si>
  <si>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</si>
  <si>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</si>
  <si>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</si>
  <si>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</si>
  <si>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</si>
  <si>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</si>
  <si>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</si>
  <si>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</si>
  <si>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</si>
  <si>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</si>
  <si>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</si>
  <si>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</si>
  <si>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</si>
  <si>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</si>
  <si>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</si>
  <si>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</si>
  <si>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</si>
  <si>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</si>
  <si>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</si>
  <si>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</si>
  <si>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</si>
  <si>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</si>
  <si>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</si>
  <si>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</si>
  <si>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</si>
  <si>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</si>
  <si>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</si>
  <si>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</si>
  <si>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</si>
  <si>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</si>
  <si>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</si>
  <si>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</si>
  <si>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</si>
  <si>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</si>
  <si>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</si>
  <si>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</si>
  <si>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</si>
  <si>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</si>
  <si>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</si>
  <si>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</si>
  <si>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</si>
  <si>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</si>
  <si>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</si>
  <si>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</si>
  <si>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</si>
  <si>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</si>
  <si>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</si>
  <si>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</si>
  <si>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</si>
  <si>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</si>
  <si>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</si>
  <si>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</si>
  <si>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</si>
  <si>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</si>
  <si>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</si>
  <si>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</si>
  <si>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</si>
  <si>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</si>
  <si>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</si>
  <si>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</si>
  <si>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</si>
  <si>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</si>
  <si>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</si>
  <si>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</si>
  <si>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</si>
  <si>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</si>
  <si>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</si>
  <si>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</si>
  <si>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</si>
  <si>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</si>
  <si>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</si>
  <si>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</si>
  <si>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</si>
  <si>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</si>
  <si>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</si>
  <si>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</si>
  <si>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</si>
  <si>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</si>
  <si>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</si>
  <si>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</si>
  <si>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</si>
  <si>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</si>
  <si>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</si>
  <si>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</si>
  <si>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</si>
  <si>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</si>
  <si>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</si>
  <si>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</si>
  <si>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</si>
  <si>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</si>
  <si>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</si>
  <si>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</si>
  <si>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</si>
  <si>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</si>
  <si>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</si>
  <si>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</si>
  <si>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</si>
  <si>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</si>
  <si>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</si>
  <si>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</si>
  <si>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</si>
  <si>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</si>
  <si>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</si>
  <si>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</si>
  <si>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</si>
  <si>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</si>
  <si>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</si>
  <si>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</si>
  <si>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</si>
  <si>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</si>
  <si>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</si>
  <si>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</si>
  <si>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</si>
  <si>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</si>
  <si>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</si>
  <si>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</si>
  <si>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</si>
  <si>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</si>
  <si>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</si>
  <si>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</si>
  <si>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</si>
  <si>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</si>
  <si>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</si>
  <si>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</si>
  <si>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</si>
  <si>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</si>
  <si>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</si>
  <si>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</si>
  <si>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</si>
  <si>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</si>
  <si>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</si>
  <si>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</si>
  <si>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</si>
  <si>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</si>
  <si>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</si>
  <si>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</si>
  <si>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</si>
  <si>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</si>
  <si>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</si>
  <si>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</si>
  <si>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</si>
  <si>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</si>
  <si>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</si>
  <si>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</si>
  <si>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</si>
  <si>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</si>
  <si>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</si>
  <si>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</si>
  <si>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</si>
  <si>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</si>
  <si>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</si>
  <si>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</si>
  <si>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</si>
  <si>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</si>
  <si>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</si>
  <si>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</si>
  <si>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</si>
  <si>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</si>
  <si>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</si>
  <si>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</si>
  <si>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</si>
  <si>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</si>
  <si>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</si>
  <si>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</si>
  <si>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</si>
  <si>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</si>
  <si>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</si>
  <si>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</si>
  <si>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</si>
  <si>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</si>
  <si>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</si>
  <si>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</si>
  <si>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</si>
  <si>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</si>
  <si>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</si>
  <si>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</si>
  <si>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</si>
  <si>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</si>
  <si>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</si>
  <si>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</si>
  <si>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</si>
  <si>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</si>
  <si>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</si>
  <si>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</si>
  <si>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</si>
  <si>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</si>
  <si>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</si>
  <si>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</si>
  <si>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</si>
  <si>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</si>
  <si>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</si>
  <si>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</si>
  <si>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</si>
  <si>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</si>
  <si>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</si>
  <si>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</si>
  <si>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</si>
  <si>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</si>
  <si>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</si>
  <si>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</si>
  <si>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</si>
  <si>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</si>
  <si>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</si>
  <si>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</si>
  <si>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</si>
  <si>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</si>
  <si>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</si>
  <si>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</si>
  <si>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</si>
  <si>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</si>
  <si>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</si>
  <si>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</si>
  <si>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</si>
  <si>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</si>
  <si>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</si>
  <si>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31.12.2020.</t>
  </si>
  <si>
    <t>Obveznik: Medika d.d.</t>
  </si>
  <si>
    <t>u razdoblju 01.01.2020. do 31.12.2020.</t>
  </si>
  <si>
    <r>
      <t xml:space="preserve">BILJEŠKE UZ FINANCIJSKE IZVJEŠTAJE - TFI
(sastavljaju se za tromjesečna izvještajna razdoblja)
Naziv izdavatelja:  </t>
    </r>
    <r>
      <rPr>
        <u/>
        <sz val="10"/>
        <rFont val="Arial"/>
        <family val="2"/>
        <charset val="238"/>
      </rPr>
      <t>MEDIKA d.d.</t>
    </r>
    <r>
      <rPr>
        <sz val="10"/>
        <rFont val="Arial"/>
        <family val="2"/>
        <charset val="238"/>
      </rPr>
      <t xml:space="preserve">
OIB:   </t>
    </r>
    <r>
      <rPr>
        <u/>
        <sz val="10"/>
        <rFont val="Arial"/>
        <family val="2"/>
        <charset val="238"/>
      </rPr>
      <t>94818858923</t>
    </r>
    <r>
      <rPr>
        <sz val="10"/>
        <rFont val="Arial"/>
        <family val="2"/>
        <charset val="238"/>
      </rPr>
      <t xml:space="preserve">
Izvještajno razdoblje: </t>
    </r>
    <r>
      <rPr>
        <u/>
        <sz val="10"/>
        <rFont val="Arial"/>
        <family val="2"/>
        <charset val="238"/>
      </rPr>
      <t>01.01.2020. - 31.12.2020.</t>
    </r>
    <r>
      <rPr>
        <sz val="10"/>
        <rFont val="Arial"/>
        <family val="2"/>
        <charset val="238"/>
      </rPr>
      <t xml:space="preserve">
Bilješke uz financijske izvještaje                                                                                                                        Medika d.d. izjavljuje da se iste financijske politike i metode izračunavanja primjenjuju u financijskim izvještajima za razdoblje 01.01-.31.12.2020. godine kao i u godišnjim financijskim izvještajima za 2019. godinu. 
Značajni poslovni događaji i transakcije u promatranom razdoblju objašnjeni su u Međuizvještaju poslovodstva za I-XII 2020. godine Medika d.d.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</si>
</sst>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4" workbookViewId="0">
      <selection activeCell="J62" sqref="A1:J62"/>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v>44196</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434</v>
      </c>
      <c r="D11" s="164"/>
      <c r="E11" s="91"/>
      <c r="F11" s="129" t="s">
        <v>417</v>
      </c>
      <c r="G11" s="167"/>
      <c r="H11" s="145" t="s">
        <v>435</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436</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437</v>
      </c>
      <c r="D15" s="164"/>
      <c r="E15" s="168"/>
      <c r="F15" s="159"/>
      <c r="G15" s="97" t="s">
        <v>418</v>
      </c>
      <c r="H15" s="145" t="s">
        <v>438</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439</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440</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10000</v>
      </c>
      <c r="D21" s="146"/>
      <c r="E21" s="135"/>
      <c r="F21" s="135"/>
      <c r="G21" s="136" t="s">
        <v>441</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442</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443</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444</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495</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445</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446</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443</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11811023622047245" right="0.11811023622047245" top="0.35433070866141736" bottom="0.15748031496062992"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0" zoomScale="90" zoomScaleNormal="100" zoomScaleSheetLayoutView="90" workbookViewId="0">
      <selection activeCell="H26" sqref="H2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447</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448</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288422687</v>
      </c>
      <c r="I9" s="34">
        <f>I10+I17+I27+I38+I43</f>
        <v>305000489</v>
      </c>
    </row>
    <row r="10" spans="1:9" ht="12.75" customHeight="1" x14ac:dyDescent="0.2">
      <c r="A10" s="190" t="s">
        <v>5</v>
      </c>
      <c r="B10" s="190"/>
      <c r="C10" s="190"/>
      <c r="D10" s="190"/>
      <c r="E10" s="190"/>
      <c r="F10" s="190"/>
      <c r="G10" s="16">
        <v>3</v>
      </c>
      <c r="H10" s="34">
        <f>H11+H12+H13+H14+H15+H16</f>
        <v>29523740</v>
      </c>
      <c r="I10" s="34">
        <f>I11+I12+I13+I14+I15+I16</f>
        <v>36464639</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17540269</v>
      </c>
      <c r="I12" s="33">
        <v>24010403</v>
      </c>
    </row>
    <row r="13" spans="1:9" ht="12.75" customHeight="1" x14ac:dyDescent="0.2">
      <c r="A13" s="186" t="s">
        <v>8</v>
      </c>
      <c r="B13" s="186"/>
      <c r="C13" s="186"/>
      <c r="D13" s="186"/>
      <c r="E13" s="186"/>
      <c r="F13" s="186"/>
      <c r="G13" s="15">
        <v>6</v>
      </c>
      <c r="H13" s="33">
        <v>11929586</v>
      </c>
      <c r="I13" s="33">
        <v>11929586</v>
      </c>
    </row>
    <row r="14" spans="1:9" ht="12.75" customHeight="1" x14ac:dyDescent="0.2">
      <c r="A14" s="186" t="s">
        <v>9</v>
      </c>
      <c r="B14" s="186"/>
      <c r="C14" s="186"/>
      <c r="D14" s="186"/>
      <c r="E14" s="186"/>
      <c r="F14" s="186"/>
      <c r="G14" s="15">
        <v>7</v>
      </c>
      <c r="H14" s="33">
        <v>17280</v>
      </c>
      <c r="I14" s="33">
        <v>374082</v>
      </c>
    </row>
    <row r="15" spans="1:9" ht="12.75" customHeight="1" x14ac:dyDescent="0.2">
      <c r="A15" s="186" t="s">
        <v>10</v>
      </c>
      <c r="B15" s="186"/>
      <c r="C15" s="186"/>
      <c r="D15" s="186"/>
      <c r="E15" s="186"/>
      <c r="F15" s="186"/>
      <c r="G15" s="15">
        <v>8</v>
      </c>
      <c r="H15" s="33">
        <v>36605</v>
      </c>
      <c r="I15" s="33">
        <v>150568</v>
      </c>
    </row>
    <row r="16" spans="1:9" ht="12.75" customHeight="1" x14ac:dyDescent="0.2">
      <c r="A16" s="186" t="s">
        <v>11</v>
      </c>
      <c r="B16" s="186"/>
      <c r="C16" s="186"/>
      <c r="D16" s="186"/>
      <c r="E16" s="186"/>
      <c r="F16" s="186"/>
      <c r="G16" s="15">
        <v>9</v>
      </c>
      <c r="H16" s="33">
        <v>0</v>
      </c>
      <c r="I16" s="33">
        <v>0</v>
      </c>
    </row>
    <row r="17" spans="1:9" ht="12.75" customHeight="1" x14ac:dyDescent="0.2">
      <c r="A17" s="190" t="s">
        <v>12</v>
      </c>
      <c r="B17" s="190"/>
      <c r="C17" s="190"/>
      <c r="D17" s="190"/>
      <c r="E17" s="190"/>
      <c r="F17" s="190"/>
      <c r="G17" s="16">
        <v>10</v>
      </c>
      <c r="H17" s="34">
        <f>H18+H19+H20+H21+H22+H23+H24+H25+H26</f>
        <v>160079907</v>
      </c>
      <c r="I17" s="34">
        <f>I18+I19+I20+I21+I22+I23+I24+I25+I26</f>
        <v>156645918</v>
      </c>
    </row>
    <row r="18" spans="1:9" ht="12.75" customHeight="1" x14ac:dyDescent="0.2">
      <c r="A18" s="186" t="s">
        <v>13</v>
      </c>
      <c r="B18" s="186"/>
      <c r="C18" s="186"/>
      <c r="D18" s="186"/>
      <c r="E18" s="186"/>
      <c r="F18" s="186"/>
      <c r="G18" s="15">
        <v>11</v>
      </c>
      <c r="H18" s="33">
        <v>23406270</v>
      </c>
      <c r="I18" s="33">
        <v>23406270</v>
      </c>
    </row>
    <row r="19" spans="1:9" ht="12.75" customHeight="1" x14ac:dyDescent="0.2">
      <c r="A19" s="186" t="s">
        <v>14</v>
      </c>
      <c r="B19" s="186"/>
      <c r="C19" s="186"/>
      <c r="D19" s="186"/>
      <c r="E19" s="186"/>
      <c r="F19" s="186"/>
      <c r="G19" s="15">
        <v>12</v>
      </c>
      <c r="H19" s="33">
        <v>111971327</v>
      </c>
      <c r="I19" s="33">
        <v>107675773</v>
      </c>
    </row>
    <row r="20" spans="1:9" ht="12.75" customHeight="1" x14ac:dyDescent="0.2">
      <c r="A20" s="186" t="s">
        <v>15</v>
      </c>
      <c r="B20" s="186"/>
      <c r="C20" s="186"/>
      <c r="D20" s="186"/>
      <c r="E20" s="186"/>
      <c r="F20" s="186"/>
      <c r="G20" s="15">
        <v>13</v>
      </c>
      <c r="H20" s="33">
        <v>18703205</v>
      </c>
      <c r="I20" s="33">
        <v>18839578</v>
      </c>
    </row>
    <row r="21" spans="1:9" ht="12.75" customHeight="1" x14ac:dyDescent="0.2">
      <c r="A21" s="186" t="s">
        <v>16</v>
      </c>
      <c r="B21" s="186"/>
      <c r="C21" s="186"/>
      <c r="D21" s="186"/>
      <c r="E21" s="186"/>
      <c r="F21" s="186"/>
      <c r="G21" s="15">
        <v>14</v>
      </c>
      <c r="H21" s="33">
        <v>3014659</v>
      </c>
      <c r="I21" s="33">
        <v>2576429</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201027</v>
      </c>
      <c r="I23" s="33">
        <v>31000</v>
      </c>
    </row>
    <row r="24" spans="1:9" ht="12.75" customHeight="1" x14ac:dyDescent="0.2">
      <c r="A24" s="186" t="s">
        <v>19</v>
      </c>
      <c r="B24" s="186"/>
      <c r="C24" s="186"/>
      <c r="D24" s="186"/>
      <c r="E24" s="186"/>
      <c r="F24" s="186"/>
      <c r="G24" s="15">
        <v>17</v>
      </c>
      <c r="H24" s="33">
        <v>1929098</v>
      </c>
      <c r="I24" s="33">
        <v>3271048</v>
      </c>
    </row>
    <row r="25" spans="1:9" ht="12.75" customHeight="1" x14ac:dyDescent="0.2">
      <c r="A25" s="186" t="s">
        <v>20</v>
      </c>
      <c r="B25" s="186"/>
      <c r="C25" s="186"/>
      <c r="D25" s="186"/>
      <c r="E25" s="186"/>
      <c r="F25" s="186"/>
      <c r="G25" s="15">
        <v>18</v>
      </c>
      <c r="H25" s="33">
        <v>854321</v>
      </c>
      <c r="I25" s="33">
        <v>845820</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92607223</v>
      </c>
      <c r="I27" s="34">
        <f>SUM(I28:I37)</f>
        <v>109837493</v>
      </c>
    </row>
    <row r="28" spans="1:9" ht="12.75" customHeight="1" x14ac:dyDescent="0.2">
      <c r="A28" s="186" t="s">
        <v>23</v>
      </c>
      <c r="B28" s="186"/>
      <c r="C28" s="186"/>
      <c r="D28" s="186"/>
      <c r="E28" s="186"/>
      <c r="F28" s="186"/>
      <c r="G28" s="15">
        <v>21</v>
      </c>
      <c r="H28" s="33">
        <v>80000000</v>
      </c>
      <c r="I28" s="33">
        <v>100199330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12607223</v>
      </c>
      <c r="I35" s="33">
        <v>9638163</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4386753</v>
      </c>
      <c r="I38" s="34">
        <f>I39+I40+I41+I42</f>
        <v>1635092</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4386753</v>
      </c>
      <c r="I41" s="33">
        <v>1635092</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1825064</v>
      </c>
      <c r="I43" s="33">
        <v>417347</v>
      </c>
    </row>
    <row r="44" spans="1:9" ht="12.75" customHeight="1" x14ac:dyDescent="0.2">
      <c r="A44" s="188" t="s">
        <v>382</v>
      </c>
      <c r="B44" s="188"/>
      <c r="C44" s="188"/>
      <c r="D44" s="188"/>
      <c r="E44" s="188"/>
      <c r="F44" s="188"/>
      <c r="G44" s="16">
        <v>37</v>
      </c>
      <c r="H44" s="34">
        <f>H45+H53+H60+H70</f>
        <v>1889592528</v>
      </c>
      <c r="I44" s="34">
        <f>I45+I53+I60+I70</f>
        <v>2096516668</v>
      </c>
    </row>
    <row r="45" spans="1:9" ht="12.75" customHeight="1" x14ac:dyDescent="0.2">
      <c r="A45" s="190" t="s">
        <v>39</v>
      </c>
      <c r="B45" s="190"/>
      <c r="C45" s="190"/>
      <c r="D45" s="190"/>
      <c r="E45" s="190"/>
      <c r="F45" s="190"/>
      <c r="G45" s="16">
        <v>38</v>
      </c>
      <c r="H45" s="34">
        <f>SUM(H46:H52)</f>
        <v>369560059</v>
      </c>
      <c r="I45" s="34">
        <f>SUM(I46:I52)</f>
        <v>336643083</v>
      </c>
    </row>
    <row r="46" spans="1:9" ht="12.75" customHeight="1" x14ac:dyDescent="0.2">
      <c r="A46" s="186" t="s">
        <v>40</v>
      </c>
      <c r="B46" s="186"/>
      <c r="C46" s="186"/>
      <c r="D46" s="186"/>
      <c r="E46" s="186"/>
      <c r="F46" s="186"/>
      <c r="G46" s="15">
        <v>39</v>
      </c>
      <c r="H46" s="33">
        <v>114200</v>
      </c>
      <c r="I46" s="33">
        <v>119297</v>
      </c>
    </row>
    <row r="47" spans="1:9" ht="12.75" customHeight="1" x14ac:dyDescent="0.2">
      <c r="A47" s="186" t="s">
        <v>41</v>
      </c>
      <c r="B47" s="186"/>
      <c r="C47" s="186"/>
      <c r="D47" s="186"/>
      <c r="E47" s="186"/>
      <c r="F47" s="186"/>
      <c r="G47" s="15">
        <v>40</v>
      </c>
      <c r="H47" s="33">
        <v>0</v>
      </c>
      <c r="I47" s="33">
        <v>0</v>
      </c>
    </row>
    <row r="48" spans="1:9" ht="12.75" customHeight="1" x14ac:dyDescent="0.2">
      <c r="A48" s="186" t="s">
        <v>42</v>
      </c>
      <c r="B48" s="186"/>
      <c r="C48" s="186"/>
      <c r="D48" s="186"/>
      <c r="E48" s="186"/>
      <c r="F48" s="186"/>
      <c r="G48" s="15">
        <v>41</v>
      </c>
      <c r="H48" s="33">
        <v>0</v>
      </c>
      <c r="I48" s="33">
        <v>0</v>
      </c>
    </row>
    <row r="49" spans="1:9" ht="12.75" customHeight="1" x14ac:dyDescent="0.2">
      <c r="A49" s="186" t="s">
        <v>43</v>
      </c>
      <c r="B49" s="186"/>
      <c r="C49" s="186"/>
      <c r="D49" s="186"/>
      <c r="E49" s="186"/>
      <c r="F49" s="186"/>
      <c r="G49" s="15">
        <v>42</v>
      </c>
      <c r="H49" s="33">
        <v>342755666</v>
      </c>
      <c r="I49" s="33">
        <v>333880976</v>
      </c>
    </row>
    <row r="50" spans="1:9" ht="12.75" customHeight="1" x14ac:dyDescent="0.2">
      <c r="A50" s="186" t="s">
        <v>44</v>
      </c>
      <c r="B50" s="186"/>
      <c r="C50" s="186"/>
      <c r="D50" s="186"/>
      <c r="E50" s="186"/>
      <c r="F50" s="186"/>
      <c r="G50" s="15">
        <v>43</v>
      </c>
      <c r="H50" s="33">
        <v>6490863</v>
      </c>
      <c r="I50" s="33">
        <v>2642810</v>
      </c>
    </row>
    <row r="51" spans="1:9" ht="12.75" customHeight="1" x14ac:dyDescent="0.2">
      <c r="A51" s="186" t="s">
        <v>45</v>
      </c>
      <c r="B51" s="186"/>
      <c r="C51" s="186"/>
      <c r="D51" s="186"/>
      <c r="E51" s="186"/>
      <c r="F51" s="186"/>
      <c r="G51" s="15">
        <v>44</v>
      </c>
      <c r="H51" s="33">
        <v>20199330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1468107468</v>
      </c>
      <c r="I53" s="34">
        <f>SUM(I54:I59)</f>
        <v>1681671971</v>
      </c>
    </row>
    <row r="54" spans="1:9" ht="12.75" customHeight="1" x14ac:dyDescent="0.2">
      <c r="A54" s="186" t="s">
        <v>48</v>
      </c>
      <c r="B54" s="186"/>
      <c r="C54" s="186"/>
      <c r="D54" s="186"/>
      <c r="E54" s="186"/>
      <c r="F54" s="186"/>
      <c r="G54" s="15">
        <v>47</v>
      </c>
      <c r="H54" s="33">
        <v>100767189</v>
      </c>
      <c r="I54" s="33">
        <v>117818029</v>
      </c>
    </row>
    <row r="55" spans="1:9" ht="12.75" customHeight="1" x14ac:dyDescent="0.2">
      <c r="A55" s="186" t="s">
        <v>49</v>
      </c>
      <c r="B55" s="186"/>
      <c r="C55" s="186"/>
      <c r="D55" s="186"/>
      <c r="E55" s="186"/>
      <c r="F55" s="186"/>
      <c r="G55" s="15">
        <v>48</v>
      </c>
      <c r="H55" s="33">
        <v>22514675</v>
      </c>
      <c r="I55" s="33">
        <v>23720641</v>
      </c>
    </row>
    <row r="56" spans="1:9" ht="12.75" customHeight="1" x14ac:dyDescent="0.2">
      <c r="A56" s="186" t="s">
        <v>50</v>
      </c>
      <c r="B56" s="186"/>
      <c r="C56" s="186"/>
      <c r="D56" s="186"/>
      <c r="E56" s="186"/>
      <c r="F56" s="186"/>
      <c r="G56" s="15">
        <v>49</v>
      </c>
      <c r="H56" s="33">
        <v>1338855146</v>
      </c>
      <c r="I56" s="33">
        <v>1531882678</v>
      </c>
    </row>
    <row r="57" spans="1:9" ht="12.75" customHeight="1" x14ac:dyDescent="0.2">
      <c r="A57" s="186" t="s">
        <v>51</v>
      </c>
      <c r="B57" s="186"/>
      <c r="C57" s="186"/>
      <c r="D57" s="186"/>
      <c r="E57" s="186"/>
      <c r="F57" s="186"/>
      <c r="G57" s="15">
        <v>50</v>
      </c>
      <c r="H57" s="33">
        <v>33018</v>
      </c>
      <c r="I57" s="33">
        <v>29313</v>
      </c>
    </row>
    <row r="58" spans="1:9" ht="12.75" customHeight="1" x14ac:dyDescent="0.2">
      <c r="A58" s="186" t="s">
        <v>52</v>
      </c>
      <c r="B58" s="186"/>
      <c r="C58" s="186"/>
      <c r="D58" s="186"/>
      <c r="E58" s="186"/>
      <c r="F58" s="186"/>
      <c r="G58" s="15">
        <v>51</v>
      </c>
      <c r="H58" s="33">
        <v>4345068</v>
      </c>
      <c r="I58" s="33">
        <v>5339555</v>
      </c>
    </row>
    <row r="59" spans="1:9" ht="12.75" customHeight="1" x14ac:dyDescent="0.2">
      <c r="A59" s="186" t="s">
        <v>53</v>
      </c>
      <c r="B59" s="186"/>
      <c r="C59" s="186"/>
      <c r="D59" s="186"/>
      <c r="E59" s="186"/>
      <c r="F59" s="186"/>
      <c r="G59" s="15">
        <v>52</v>
      </c>
      <c r="H59" s="33">
        <v>1592372</v>
      </c>
      <c r="I59" s="33">
        <v>2881755</v>
      </c>
    </row>
    <row r="60" spans="1:9" ht="12.75" customHeight="1" x14ac:dyDescent="0.2">
      <c r="A60" s="190" t="s">
        <v>54</v>
      </c>
      <c r="B60" s="190"/>
      <c r="C60" s="190"/>
      <c r="D60" s="190"/>
      <c r="E60" s="190"/>
      <c r="F60" s="190"/>
      <c r="G60" s="16">
        <v>53</v>
      </c>
      <c r="H60" s="34">
        <f>SUM(H61:H69)</f>
        <v>5617170</v>
      </c>
      <c r="I60" s="34">
        <f>SUM(I61:I69)</f>
        <v>5120821</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50000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5617170</v>
      </c>
      <c r="I68" s="33">
        <v>5070821</v>
      </c>
    </row>
    <row r="69" spans="1:9" ht="12.75" customHeight="1" x14ac:dyDescent="0.2">
      <c r="A69" s="186" t="s">
        <v>56</v>
      </c>
      <c r="B69" s="186"/>
      <c r="C69" s="186"/>
      <c r="D69" s="186"/>
      <c r="E69" s="186"/>
      <c r="F69" s="186"/>
      <c r="G69" s="15">
        <v>62</v>
      </c>
      <c r="H69" s="33">
        <v>0</v>
      </c>
      <c r="I69" s="33">
        <v>0</v>
      </c>
    </row>
    <row r="70" spans="1:9" ht="12.75" customHeight="1" x14ac:dyDescent="0.2">
      <c r="A70" s="186" t="s">
        <v>57</v>
      </c>
      <c r="B70" s="186"/>
      <c r="C70" s="186"/>
      <c r="D70" s="186"/>
      <c r="E70" s="186"/>
      <c r="F70" s="186"/>
      <c r="G70" s="15">
        <v>63</v>
      </c>
      <c r="H70" s="33">
        <v>46307831</v>
      </c>
      <c r="I70" s="33">
        <v>73080793</v>
      </c>
    </row>
    <row r="71" spans="1:9" ht="12.75" customHeight="1" x14ac:dyDescent="0.2">
      <c r="A71" s="187" t="s">
        <v>58</v>
      </c>
      <c r="B71" s="187"/>
      <c r="C71" s="187"/>
      <c r="D71" s="187"/>
      <c r="E71" s="187"/>
      <c r="F71" s="187"/>
      <c r="G71" s="15">
        <v>64</v>
      </c>
      <c r="H71" s="33">
        <v>835904</v>
      </c>
      <c r="I71" s="33">
        <v>859895</v>
      </c>
    </row>
    <row r="72" spans="1:9" ht="12.75" customHeight="1" x14ac:dyDescent="0.2">
      <c r="A72" s="188" t="s">
        <v>383</v>
      </c>
      <c r="B72" s="188"/>
      <c r="C72" s="188"/>
      <c r="D72" s="188"/>
      <c r="E72" s="188"/>
      <c r="F72" s="188"/>
      <c r="G72" s="16">
        <v>65</v>
      </c>
      <c r="H72" s="34">
        <f>H8+H9+H44+H71</f>
        <v>2178851119</v>
      </c>
      <c r="I72" s="34">
        <f>I8+I9+I44+I71</f>
        <v>2402377052</v>
      </c>
    </row>
    <row r="73" spans="1:9" ht="12.75" customHeight="1" x14ac:dyDescent="0.2">
      <c r="A73" s="187" t="s">
        <v>59</v>
      </c>
      <c r="B73" s="187"/>
      <c r="C73" s="187"/>
      <c r="D73" s="187"/>
      <c r="E73" s="187"/>
      <c r="F73" s="187"/>
      <c r="G73" s="15">
        <v>66</v>
      </c>
      <c r="H73" s="33">
        <v>127268833</v>
      </c>
      <c r="I73" s="33">
        <v>146642127</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427042955</v>
      </c>
      <c r="I75" s="34">
        <f>I76+I77+I78+I84+I85+I89+I92+I95</f>
        <v>451783230</v>
      </c>
    </row>
    <row r="76" spans="1:9" ht="12.75" customHeight="1" x14ac:dyDescent="0.2">
      <c r="A76" s="186" t="s">
        <v>61</v>
      </c>
      <c r="B76" s="186"/>
      <c r="C76" s="186"/>
      <c r="D76" s="186"/>
      <c r="E76" s="186"/>
      <c r="F76" s="186"/>
      <c r="G76" s="15">
        <v>68</v>
      </c>
      <c r="H76" s="33">
        <v>209244420</v>
      </c>
      <c r="I76" s="33">
        <v>209244420</v>
      </c>
    </row>
    <row r="77" spans="1:9" ht="12.75" customHeight="1" x14ac:dyDescent="0.2">
      <c r="A77" s="186" t="s">
        <v>62</v>
      </c>
      <c r="B77" s="186"/>
      <c r="C77" s="186"/>
      <c r="D77" s="186"/>
      <c r="E77" s="186"/>
      <c r="F77" s="186"/>
      <c r="G77" s="15">
        <v>69</v>
      </c>
      <c r="H77" s="33">
        <v>-7657921</v>
      </c>
      <c r="I77" s="33">
        <v>-7657921</v>
      </c>
    </row>
    <row r="78" spans="1:9" ht="12.75" customHeight="1" x14ac:dyDescent="0.2">
      <c r="A78" s="190" t="s">
        <v>63</v>
      </c>
      <c r="B78" s="190"/>
      <c r="C78" s="190"/>
      <c r="D78" s="190"/>
      <c r="E78" s="190"/>
      <c r="F78" s="190"/>
      <c r="G78" s="16">
        <v>70</v>
      </c>
      <c r="H78" s="34">
        <f>SUM(H79:H83)</f>
        <v>61886379</v>
      </c>
      <c r="I78" s="34">
        <f>SUM(I79:I83)</f>
        <v>61886379</v>
      </c>
    </row>
    <row r="79" spans="1:9" ht="12.75" customHeight="1" x14ac:dyDescent="0.2">
      <c r="A79" s="186" t="s">
        <v>64</v>
      </c>
      <c r="B79" s="186"/>
      <c r="C79" s="186"/>
      <c r="D79" s="186"/>
      <c r="E79" s="186"/>
      <c r="F79" s="186"/>
      <c r="G79" s="15">
        <v>71</v>
      </c>
      <c r="H79" s="33">
        <v>18548510</v>
      </c>
      <c r="I79" s="33">
        <v>18548510</v>
      </c>
    </row>
    <row r="80" spans="1:9" ht="12.75" customHeight="1" x14ac:dyDescent="0.2">
      <c r="A80" s="186" t="s">
        <v>65</v>
      </c>
      <c r="B80" s="186"/>
      <c r="C80" s="186"/>
      <c r="D80" s="186"/>
      <c r="E80" s="186"/>
      <c r="F80" s="186"/>
      <c r="G80" s="15">
        <v>72</v>
      </c>
      <c r="H80" s="33">
        <v>48811980</v>
      </c>
      <c r="I80" s="33">
        <v>48811980</v>
      </c>
    </row>
    <row r="81" spans="1:9" ht="12.75" customHeight="1" x14ac:dyDescent="0.2">
      <c r="A81" s="186" t="s">
        <v>66</v>
      </c>
      <c r="B81" s="186"/>
      <c r="C81" s="186"/>
      <c r="D81" s="186"/>
      <c r="E81" s="186"/>
      <c r="F81" s="186"/>
      <c r="G81" s="15">
        <v>73</v>
      </c>
      <c r="H81" s="33">
        <v>-37187824</v>
      </c>
      <c r="I81" s="33">
        <v>-37187824</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31713713</v>
      </c>
      <c r="I83" s="33">
        <v>31713713</v>
      </c>
    </row>
    <row r="84" spans="1:9" ht="12.75" customHeight="1" x14ac:dyDescent="0.2">
      <c r="A84" s="189" t="s">
        <v>69</v>
      </c>
      <c r="B84" s="189"/>
      <c r="C84" s="189"/>
      <c r="D84" s="189"/>
      <c r="E84" s="189"/>
      <c r="F84" s="189"/>
      <c r="G84" s="119">
        <v>76</v>
      </c>
      <c r="H84" s="33">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106525460</v>
      </c>
      <c r="I89" s="34">
        <f>I90-I91</f>
        <v>127594797</v>
      </c>
    </row>
    <row r="90" spans="1:9" ht="12.75" customHeight="1" x14ac:dyDescent="0.2">
      <c r="A90" s="186" t="s">
        <v>75</v>
      </c>
      <c r="B90" s="186"/>
      <c r="C90" s="186"/>
      <c r="D90" s="186"/>
      <c r="E90" s="186"/>
      <c r="F90" s="186"/>
      <c r="G90" s="15">
        <v>82</v>
      </c>
      <c r="H90" s="33">
        <v>106525460</v>
      </c>
      <c r="I90" s="33">
        <v>127594797</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57044617</v>
      </c>
      <c r="I92" s="34">
        <f>I93-I94</f>
        <v>60715555</v>
      </c>
    </row>
    <row r="93" spans="1:9" ht="12.75" customHeight="1" x14ac:dyDescent="0.2">
      <c r="A93" s="186" t="s">
        <v>78</v>
      </c>
      <c r="B93" s="186"/>
      <c r="C93" s="186"/>
      <c r="D93" s="186"/>
      <c r="E93" s="186"/>
      <c r="F93" s="186"/>
      <c r="G93" s="15">
        <v>85</v>
      </c>
      <c r="H93" s="33">
        <v>57044617</v>
      </c>
      <c r="I93" s="33">
        <v>60715555</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439780</v>
      </c>
      <c r="I96" s="34">
        <f>SUM(I97:I102)</f>
        <v>961788</v>
      </c>
    </row>
    <row r="97" spans="1:9" ht="12.75" customHeight="1" x14ac:dyDescent="0.2">
      <c r="A97" s="186" t="s">
        <v>81</v>
      </c>
      <c r="B97" s="186"/>
      <c r="C97" s="186"/>
      <c r="D97" s="186"/>
      <c r="E97" s="186"/>
      <c r="F97" s="186"/>
      <c r="G97" s="15">
        <v>89</v>
      </c>
      <c r="H97" s="33">
        <v>439780</v>
      </c>
      <c r="I97" s="33">
        <v>961788</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6745743</v>
      </c>
      <c r="I103" s="34">
        <f>SUM(I104:I114)</f>
        <v>12122732</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4686053</v>
      </c>
      <c r="I109" s="33">
        <v>5823431</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2059690</v>
      </c>
      <c r="I113" s="33">
        <v>6299301</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1737829022</v>
      </c>
      <c r="I115" s="34">
        <f>SUM(I116:I129)</f>
        <v>1936250525</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50807170</v>
      </c>
      <c r="I118" s="33">
        <v>64034757</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303874169</v>
      </c>
      <c r="I121" s="33">
        <v>282534541</v>
      </c>
    </row>
    <row r="122" spans="1:9" ht="12.75" customHeight="1" x14ac:dyDescent="0.2">
      <c r="A122" s="186" t="s">
        <v>93</v>
      </c>
      <c r="B122" s="186"/>
      <c r="C122" s="186"/>
      <c r="D122" s="186"/>
      <c r="E122" s="186"/>
      <c r="F122" s="186"/>
      <c r="G122" s="15">
        <v>114</v>
      </c>
      <c r="H122" s="33">
        <v>4377787</v>
      </c>
      <c r="I122" s="33">
        <v>2343096</v>
      </c>
    </row>
    <row r="123" spans="1:9" ht="12.75" customHeight="1" x14ac:dyDescent="0.2">
      <c r="A123" s="186" t="s">
        <v>94</v>
      </c>
      <c r="B123" s="186"/>
      <c r="C123" s="186"/>
      <c r="D123" s="186"/>
      <c r="E123" s="186"/>
      <c r="F123" s="186"/>
      <c r="G123" s="15">
        <v>115</v>
      </c>
      <c r="H123" s="33">
        <v>1349747392</v>
      </c>
      <c r="I123" s="33">
        <v>1551504994</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8799205</v>
      </c>
      <c r="I125" s="33">
        <v>8332383</v>
      </c>
    </row>
    <row r="126" spans="1:9" x14ac:dyDescent="0.2">
      <c r="A126" s="186" t="s">
        <v>99</v>
      </c>
      <c r="B126" s="186"/>
      <c r="C126" s="186"/>
      <c r="D126" s="186"/>
      <c r="E126" s="186"/>
      <c r="F126" s="186"/>
      <c r="G126" s="15">
        <v>118</v>
      </c>
      <c r="H126" s="33">
        <v>17424603</v>
      </c>
      <c r="I126" s="33">
        <v>24769259</v>
      </c>
    </row>
    <row r="127" spans="1:9" x14ac:dyDescent="0.2">
      <c r="A127" s="186" t="s">
        <v>100</v>
      </c>
      <c r="B127" s="186"/>
      <c r="C127" s="186"/>
      <c r="D127" s="186"/>
      <c r="E127" s="186"/>
      <c r="F127" s="186"/>
      <c r="G127" s="15">
        <v>119</v>
      </c>
      <c r="H127" s="33">
        <v>0</v>
      </c>
      <c r="I127" s="33">
        <v>0</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2798696</v>
      </c>
      <c r="I129" s="33">
        <v>2731495</v>
      </c>
    </row>
    <row r="130" spans="1:9" ht="22.15" customHeight="1" x14ac:dyDescent="0.2">
      <c r="A130" s="187" t="s">
        <v>103</v>
      </c>
      <c r="B130" s="187"/>
      <c r="C130" s="187"/>
      <c r="D130" s="187"/>
      <c r="E130" s="187"/>
      <c r="F130" s="187"/>
      <c r="G130" s="15">
        <v>122</v>
      </c>
      <c r="H130" s="33">
        <v>6793619</v>
      </c>
      <c r="I130" s="33">
        <v>1258777</v>
      </c>
    </row>
    <row r="131" spans="1:9" x14ac:dyDescent="0.2">
      <c r="A131" s="188" t="s">
        <v>388</v>
      </c>
      <c r="B131" s="188"/>
      <c r="C131" s="188"/>
      <c r="D131" s="188"/>
      <c r="E131" s="188"/>
      <c r="F131" s="188"/>
      <c r="G131" s="16">
        <v>123</v>
      </c>
      <c r="H131" s="34">
        <f>H75+H96+H103+H115+H130</f>
        <v>2178851119</v>
      </c>
      <c r="I131" s="34">
        <f>I75+I96+I103+I115+I130</f>
        <v>2402377052</v>
      </c>
    </row>
    <row r="132" spans="1:9" x14ac:dyDescent="0.2">
      <c r="A132" s="187" t="s">
        <v>104</v>
      </c>
      <c r="B132" s="187"/>
      <c r="C132" s="187"/>
      <c r="D132" s="187"/>
      <c r="E132" s="187"/>
      <c r="F132" s="187"/>
      <c r="G132" s="15">
        <v>124</v>
      </c>
      <c r="H132" s="33">
        <v>127268833</v>
      </c>
      <c r="I132" s="33">
        <v>146642127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15748031496062992" right="0.15748031496062992" top="0.39370078740157483" bottom="0.19685039370078741"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9" sqref="K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449</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448</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3530383698</v>
      </c>
      <c r="I8" s="37">
        <f>SUM(I9:I13)</f>
        <v>923954944</v>
      </c>
      <c r="J8" s="37">
        <f>SUM(J9:J13)</f>
        <v>3851971385</v>
      </c>
      <c r="K8" s="37">
        <f>SUM(K9:K13)</f>
        <v>949826549</v>
      </c>
    </row>
    <row r="9" spans="1:11" x14ac:dyDescent="0.2">
      <c r="A9" s="186" t="s">
        <v>121</v>
      </c>
      <c r="B9" s="186"/>
      <c r="C9" s="186"/>
      <c r="D9" s="186"/>
      <c r="E9" s="186"/>
      <c r="F9" s="186"/>
      <c r="G9" s="15">
        <v>126</v>
      </c>
      <c r="H9" s="33">
        <v>281776603</v>
      </c>
      <c r="I9" s="33">
        <v>69297907</v>
      </c>
      <c r="J9" s="33">
        <v>310496557</v>
      </c>
      <c r="K9" s="33">
        <v>76228306</v>
      </c>
    </row>
    <row r="10" spans="1:11" x14ac:dyDescent="0.2">
      <c r="A10" s="186" t="s">
        <v>122</v>
      </c>
      <c r="B10" s="186"/>
      <c r="C10" s="186"/>
      <c r="D10" s="186"/>
      <c r="E10" s="186"/>
      <c r="F10" s="186"/>
      <c r="G10" s="15">
        <v>127</v>
      </c>
      <c r="H10" s="33">
        <v>3232197580</v>
      </c>
      <c r="I10" s="33">
        <v>849134685</v>
      </c>
      <c r="J10" s="33">
        <v>3524619512</v>
      </c>
      <c r="K10" s="33">
        <v>869142781</v>
      </c>
    </row>
    <row r="11" spans="1:11" x14ac:dyDescent="0.2">
      <c r="A11" s="186" t="s">
        <v>123</v>
      </c>
      <c r="B11" s="186"/>
      <c r="C11" s="186"/>
      <c r="D11" s="186"/>
      <c r="E11" s="186"/>
      <c r="F11" s="186"/>
      <c r="G11" s="15">
        <v>128</v>
      </c>
      <c r="H11" s="33">
        <v>0</v>
      </c>
      <c r="I11" s="33">
        <v>0</v>
      </c>
      <c r="J11" s="33">
        <v>0</v>
      </c>
      <c r="K11" s="33">
        <v>0</v>
      </c>
    </row>
    <row r="12" spans="1:11" x14ac:dyDescent="0.2">
      <c r="A12" s="186" t="s">
        <v>124</v>
      </c>
      <c r="B12" s="186"/>
      <c r="C12" s="186"/>
      <c r="D12" s="186"/>
      <c r="E12" s="186"/>
      <c r="F12" s="186"/>
      <c r="G12" s="15">
        <v>129</v>
      </c>
      <c r="H12" s="33">
        <v>538958</v>
      </c>
      <c r="I12" s="33">
        <v>129822</v>
      </c>
      <c r="J12" s="33">
        <v>535197</v>
      </c>
      <c r="K12" s="33">
        <v>135949</v>
      </c>
    </row>
    <row r="13" spans="1:11" x14ac:dyDescent="0.2">
      <c r="A13" s="186" t="s">
        <v>125</v>
      </c>
      <c r="B13" s="186"/>
      <c r="C13" s="186"/>
      <c r="D13" s="186"/>
      <c r="E13" s="186"/>
      <c r="F13" s="186"/>
      <c r="G13" s="15">
        <v>130</v>
      </c>
      <c r="H13" s="33">
        <v>15870557</v>
      </c>
      <c r="I13" s="33">
        <v>5392530</v>
      </c>
      <c r="J13" s="33">
        <v>16320119</v>
      </c>
      <c r="K13" s="33">
        <v>4319513</v>
      </c>
    </row>
    <row r="14" spans="1:11" x14ac:dyDescent="0.2">
      <c r="A14" s="214" t="s">
        <v>126</v>
      </c>
      <c r="B14" s="214"/>
      <c r="C14" s="214"/>
      <c r="D14" s="214"/>
      <c r="E14" s="214"/>
      <c r="F14" s="214"/>
      <c r="G14" s="20">
        <v>131</v>
      </c>
      <c r="H14" s="37">
        <f>H15+H16+H20+H24+H25+H26+H29+H36</f>
        <v>3456428563</v>
      </c>
      <c r="I14" s="37">
        <f>I15+I16+I20+I24+I25+I26+I29+I36</f>
        <v>914772714</v>
      </c>
      <c r="J14" s="37">
        <f>J15+J16+J20+J24+J25+J26+J29+J36</f>
        <v>3773715191</v>
      </c>
      <c r="K14" s="37">
        <f>K15+K16+K20+K24+K25+K26+K29+K36</f>
        <v>926306740</v>
      </c>
    </row>
    <row r="15" spans="1:11" x14ac:dyDescent="0.2">
      <c r="A15" s="186" t="s">
        <v>108</v>
      </c>
      <c r="B15" s="186"/>
      <c r="C15" s="186"/>
      <c r="D15" s="186"/>
      <c r="E15" s="186"/>
      <c r="F15" s="186"/>
      <c r="G15" s="15">
        <v>132</v>
      </c>
      <c r="H15" s="33">
        <v>0</v>
      </c>
      <c r="I15" s="33">
        <v>0</v>
      </c>
      <c r="J15" s="33">
        <v>0</v>
      </c>
      <c r="K15" s="33">
        <v>0</v>
      </c>
    </row>
    <row r="16" spans="1:11" x14ac:dyDescent="0.2">
      <c r="A16" s="215" t="s">
        <v>127</v>
      </c>
      <c r="B16" s="215"/>
      <c r="C16" s="215"/>
      <c r="D16" s="215"/>
      <c r="E16" s="215"/>
      <c r="F16" s="215"/>
      <c r="G16" s="20">
        <v>133</v>
      </c>
      <c r="H16" s="37">
        <f>SUM(H17:H19)</f>
        <v>3350105602</v>
      </c>
      <c r="I16" s="37">
        <f>SUM(I17:I19)</f>
        <v>880482910</v>
      </c>
      <c r="J16" s="37">
        <f>SUM(J17:J19)</f>
        <v>3660662138</v>
      </c>
      <c r="K16" s="37">
        <f>SUM(K17:K19)</f>
        <v>896997414</v>
      </c>
    </row>
    <row r="17" spans="1:11" x14ac:dyDescent="0.2">
      <c r="A17" s="216" t="s">
        <v>128</v>
      </c>
      <c r="B17" s="216"/>
      <c r="C17" s="216"/>
      <c r="D17" s="216"/>
      <c r="E17" s="216"/>
      <c r="F17" s="216"/>
      <c r="G17" s="15">
        <v>134</v>
      </c>
      <c r="H17" s="33">
        <v>11884660</v>
      </c>
      <c r="I17" s="33">
        <v>3554327</v>
      </c>
      <c r="J17" s="33">
        <v>10028129</v>
      </c>
      <c r="K17" s="33">
        <v>2549396</v>
      </c>
    </row>
    <row r="18" spans="1:11" x14ac:dyDescent="0.2">
      <c r="A18" s="216" t="s">
        <v>129</v>
      </c>
      <c r="B18" s="216"/>
      <c r="C18" s="216"/>
      <c r="D18" s="216"/>
      <c r="E18" s="216"/>
      <c r="F18" s="216"/>
      <c r="G18" s="15">
        <v>135</v>
      </c>
      <c r="H18" s="33">
        <v>3313217675</v>
      </c>
      <c r="I18" s="33">
        <v>868347543</v>
      </c>
      <c r="J18" s="33">
        <v>3632855251</v>
      </c>
      <c r="K18" s="33">
        <v>888950544</v>
      </c>
    </row>
    <row r="19" spans="1:11" x14ac:dyDescent="0.2">
      <c r="A19" s="216" t="s">
        <v>130</v>
      </c>
      <c r="B19" s="216"/>
      <c r="C19" s="216"/>
      <c r="D19" s="216"/>
      <c r="E19" s="216"/>
      <c r="F19" s="216"/>
      <c r="G19" s="15">
        <v>136</v>
      </c>
      <c r="H19" s="33">
        <v>25003267</v>
      </c>
      <c r="I19" s="33">
        <v>8581040</v>
      </c>
      <c r="J19" s="33">
        <v>17778758</v>
      </c>
      <c r="K19" s="33">
        <v>5497474</v>
      </c>
    </row>
    <row r="20" spans="1:11" x14ac:dyDescent="0.2">
      <c r="A20" s="215" t="s">
        <v>131</v>
      </c>
      <c r="B20" s="215"/>
      <c r="C20" s="215"/>
      <c r="D20" s="215"/>
      <c r="E20" s="215"/>
      <c r="F20" s="215"/>
      <c r="G20" s="20">
        <v>137</v>
      </c>
      <c r="H20" s="37">
        <f>SUM(H21:H23)</f>
        <v>61397569</v>
      </c>
      <c r="I20" s="37">
        <f>SUM(I21:I23)</f>
        <v>15569482</v>
      </c>
      <c r="J20" s="37">
        <f>SUM(J21:J23)</f>
        <v>66046469</v>
      </c>
      <c r="K20" s="37">
        <f>SUM(K21:K23)</f>
        <v>16173761</v>
      </c>
    </row>
    <row r="21" spans="1:11" x14ac:dyDescent="0.2">
      <c r="A21" s="216" t="s">
        <v>109</v>
      </c>
      <c r="B21" s="216"/>
      <c r="C21" s="216"/>
      <c r="D21" s="216"/>
      <c r="E21" s="216"/>
      <c r="F21" s="216"/>
      <c r="G21" s="15">
        <v>138</v>
      </c>
      <c r="H21" s="33">
        <v>37458529</v>
      </c>
      <c r="I21" s="33">
        <v>9559588</v>
      </c>
      <c r="J21" s="33">
        <v>40644346</v>
      </c>
      <c r="K21" s="33">
        <v>10028582</v>
      </c>
    </row>
    <row r="22" spans="1:11" x14ac:dyDescent="0.2">
      <c r="A22" s="216" t="s">
        <v>110</v>
      </c>
      <c r="B22" s="216"/>
      <c r="C22" s="216"/>
      <c r="D22" s="216"/>
      <c r="E22" s="216"/>
      <c r="F22" s="216"/>
      <c r="G22" s="15">
        <v>139</v>
      </c>
      <c r="H22" s="33">
        <v>15946479</v>
      </c>
      <c r="I22" s="33">
        <v>3979281</v>
      </c>
      <c r="J22" s="33">
        <v>16646623</v>
      </c>
      <c r="K22" s="33">
        <v>3996282</v>
      </c>
    </row>
    <row r="23" spans="1:11" x14ac:dyDescent="0.2">
      <c r="A23" s="216" t="s">
        <v>111</v>
      </c>
      <c r="B23" s="216"/>
      <c r="C23" s="216"/>
      <c r="D23" s="216"/>
      <c r="E23" s="216"/>
      <c r="F23" s="216"/>
      <c r="G23" s="15">
        <v>140</v>
      </c>
      <c r="H23" s="33">
        <v>7992561</v>
      </c>
      <c r="I23" s="33">
        <v>2030613</v>
      </c>
      <c r="J23" s="33">
        <v>8755500</v>
      </c>
      <c r="K23" s="33">
        <v>2148897</v>
      </c>
    </row>
    <row r="24" spans="1:11" x14ac:dyDescent="0.2">
      <c r="A24" s="186" t="s">
        <v>112</v>
      </c>
      <c r="B24" s="186"/>
      <c r="C24" s="186"/>
      <c r="D24" s="186"/>
      <c r="E24" s="186"/>
      <c r="F24" s="186"/>
      <c r="G24" s="15">
        <v>141</v>
      </c>
      <c r="H24" s="33">
        <v>14409150</v>
      </c>
      <c r="I24" s="33">
        <v>3658264</v>
      </c>
      <c r="J24" s="33">
        <v>15229370</v>
      </c>
      <c r="K24" s="33">
        <v>3840925</v>
      </c>
    </row>
    <row r="25" spans="1:11" x14ac:dyDescent="0.2">
      <c r="A25" s="186" t="s">
        <v>113</v>
      </c>
      <c r="B25" s="186"/>
      <c r="C25" s="186"/>
      <c r="D25" s="186"/>
      <c r="E25" s="186"/>
      <c r="F25" s="186"/>
      <c r="G25" s="15">
        <v>142</v>
      </c>
      <c r="H25" s="33">
        <v>29405455</v>
      </c>
      <c r="I25" s="33">
        <v>14658858</v>
      </c>
      <c r="J25" s="33">
        <v>31436018</v>
      </c>
      <c r="K25" s="33">
        <v>8744030</v>
      </c>
    </row>
    <row r="26" spans="1:11" x14ac:dyDescent="0.2">
      <c r="A26" s="215" t="s">
        <v>132</v>
      </c>
      <c r="B26" s="215"/>
      <c r="C26" s="215"/>
      <c r="D26" s="215"/>
      <c r="E26" s="215"/>
      <c r="F26" s="215"/>
      <c r="G26" s="20">
        <v>143</v>
      </c>
      <c r="H26" s="37">
        <f>H27+H28</f>
        <v>323559</v>
      </c>
      <c r="I26" s="37">
        <f>I27+I28</f>
        <v>0</v>
      </c>
      <c r="J26" s="37">
        <f>J27+J28</f>
        <v>-257951</v>
      </c>
      <c r="K26" s="37">
        <f>K27+K28</f>
        <v>-48537</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323559</v>
      </c>
      <c r="I28" s="33">
        <v>0</v>
      </c>
      <c r="J28" s="33">
        <v>-257951</v>
      </c>
      <c r="K28" s="33">
        <v>-48537</v>
      </c>
    </row>
    <row r="29" spans="1:11" x14ac:dyDescent="0.2">
      <c r="A29" s="215" t="s">
        <v>135</v>
      </c>
      <c r="B29" s="215"/>
      <c r="C29" s="215"/>
      <c r="D29" s="215"/>
      <c r="E29" s="215"/>
      <c r="F29" s="215"/>
      <c r="G29" s="20">
        <v>146</v>
      </c>
      <c r="H29" s="37">
        <f>SUM(H30:H35)</f>
        <v>787228</v>
      </c>
      <c r="I29" s="37">
        <f>SUM(I30:I35)</f>
        <v>403200</v>
      </c>
      <c r="J29" s="37">
        <f>SUM(J30:J35)</f>
        <v>599147</v>
      </c>
      <c r="K29" s="37">
        <f>SUM(K30:K35)</f>
        <v>599147</v>
      </c>
    </row>
    <row r="30" spans="1:11" x14ac:dyDescent="0.2">
      <c r="A30" s="216" t="s">
        <v>136</v>
      </c>
      <c r="B30" s="216"/>
      <c r="C30" s="216"/>
      <c r="D30" s="216"/>
      <c r="E30" s="216"/>
      <c r="F30" s="216"/>
      <c r="G30" s="15">
        <v>147</v>
      </c>
      <c r="H30" s="33">
        <v>230139</v>
      </c>
      <c r="I30" s="33">
        <v>230139</v>
      </c>
      <c r="J30" s="33">
        <v>180953</v>
      </c>
      <c r="K30" s="33">
        <v>180953</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384028</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173061</v>
      </c>
      <c r="I35" s="33">
        <v>173061</v>
      </c>
      <c r="J35" s="33">
        <v>418194</v>
      </c>
      <c r="K35" s="33">
        <v>418194</v>
      </c>
    </row>
    <row r="36" spans="1:11" x14ac:dyDescent="0.2">
      <c r="A36" s="186" t="s">
        <v>114</v>
      </c>
      <c r="B36" s="186"/>
      <c r="C36" s="186"/>
      <c r="D36" s="186"/>
      <c r="E36" s="186"/>
      <c r="F36" s="186"/>
      <c r="G36" s="15">
        <v>153</v>
      </c>
      <c r="H36" s="33">
        <v>0</v>
      </c>
      <c r="I36" s="33">
        <v>0</v>
      </c>
      <c r="J36" s="33">
        <v>0</v>
      </c>
      <c r="K36" s="33">
        <v>0</v>
      </c>
    </row>
    <row r="37" spans="1:11" x14ac:dyDescent="0.2">
      <c r="A37" s="214" t="s">
        <v>142</v>
      </c>
      <c r="B37" s="214"/>
      <c r="C37" s="214"/>
      <c r="D37" s="214"/>
      <c r="E37" s="214"/>
      <c r="F37" s="214"/>
      <c r="G37" s="20">
        <v>154</v>
      </c>
      <c r="H37" s="37">
        <f>SUM(H38:H47)</f>
        <v>2062636</v>
      </c>
      <c r="I37" s="37">
        <f>SUM(I38:I47)</f>
        <v>1176456</v>
      </c>
      <c r="J37" s="37">
        <f>SUM(J38:J47)</f>
        <v>1739735</v>
      </c>
      <c r="K37" s="37">
        <f>SUM(K38:K47)</f>
        <v>864242</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15447</v>
      </c>
      <c r="K41" s="33">
        <v>430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2062636</v>
      </c>
      <c r="I44" s="33">
        <v>1176456</v>
      </c>
      <c r="J44" s="33">
        <v>1724288</v>
      </c>
      <c r="K44" s="33">
        <v>863812</v>
      </c>
    </row>
    <row r="45" spans="1:11" x14ac:dyDescent="0.2">
      <c r="A45" s="186" t="s">
        <v>150</v>
      </c>
      <c r="B45" s="186"/>
      <c r="C45" s="186"/>
      <c r="D45" s="186"/>
      <c r="E45" s="186"/>
      <c r="F45" s="186"/>
      <c r="G45" s="15">
        <v>162</v>
      </c>
      <c r="H45" s="33">
        <v>0</v>
      </c>
      <c r="I45" s="33">
        <v>0</v>
      </c>
      <c r="J45" s="33">
        <v>0</v>
      </c>
      <c r="K45" s="33">
        <v>0</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14" t="s">
        <v>153</v>
      </c>
      <c r="B48" s="214"/>
      <c r="C48" s="214"/>
      <c r="D48" s="214"/>
      <c r="E48" s="214"/>
      <c r="F48" s="214"/>
      <c r="G48" s="20">
        <v>165</v>
      </c>
      <c r="H48" s="37">
        <f>SUM(H49:H55)</f>
        <v>5642721</v>
      </c>
      <c r="I48" s="37">
        <f>SUM(I49:I55)</f>
        <v>1447564</v>
      </c>
      <c r="J48" s="37">
        <f>SUM(J49:J55)</f>
        <v>5995704</v>
      </c>
      <c r="K48" s="37">
        <f>SUM(K49:K55)</f>
        <v>1639233</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5590279</v>
      </c>
      <c r="I51" s="33">
        <v>1400577</v>
      </c>
      <c r="J51" s="33">
        <v>5796917</v>
      </c>
      <c r="K51" s="33">
        <v>1646896</v>
      </c>
    </row>
    <row r="52" spans="1:11" x14ac:dyDescent="0.2">
      <c r="A52" s="210" t="s">
        <v>157</v>
      </c>
      <c r="B52" s="210"/>
      <c r="C52" s="210"/>
      <c r="D52" s="210"/>
      <c r="E52" s="210"/>
      <c r="F52" s="210"/>
      <c r="G52" s="15">
        <v>169</v>
      </c>
      <c r="H52" s="33">
        <v>52442</v>
      </c>
      <c r="I52" s="33">
        <v>46987</v>
      </c>
      <c r="J52" s="33">
        <v>198787</v>
      </c>
      <c r="K52" s="33">
        <v>-7663</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3532446334</v>
      </c>
      <c r="I60" s="37">
        <f t="shared" ref="I60:K60" si="0">I8+I37+I56+I57</f>
        <v>925131400</v>
      </c>
      <c r="J60" s="37">
        <f t="shared" si="0"/>
        <v>3853711120</v>
      </c>
      <c r="K60" s="37">
        <f t="shared" si="0"/>
        <v>950690791</v>
      </c>
    </row>
    <row r="61" spans="1:11" x14ac:dyDescent="0.2">
      <c r="A61" s="214" t="s">
        <v>166</v>
      </c>
      <c r="B61" s="214"/>
      <c r="C61" s="214"/>
      <c r="D61" s="214"/>
      <c r="E61" s="214"/>
      <c r="F61" s="214"/>
      <c r="G61" s="20">
        <v>178</v>
      </c>
      <c r="H61" s="37">
        <f>H14+H48+H58+H59</f>
        <v>3462071284</v>
      </c>
      <c r="I61" s="37">
        <f t="shared" ref="I61:K61" si="1">I14+I48+I58+I59</f>
        <v>916220278</v>
      </c>
      <c r="J61" s="37">
        <f t="shared" si="1"/>
        <v>3779710895</v>
      </c>
      <c r="K61" s="37">
        <f t="shared" si="1"/>
        <v>927945973</v>
      </c>
    </row>
    <row r="62" spans="1:11" x14ac:dyDescent="0.2">
      <c r="A62" s="214" t="s">
        <v>167</v>
      </c>
      <c r="B62" s="214"/>
      <c r="C62" s="214"/>
      <c r="D62" s="214"/>
      <c r="E62" s="214"/>
      <c r="F62" s="214"/>
      <c r="G62" s="20">
        <v>179</v>
      </c>
      <c r="H62" s="37">
        <f>H60-H61</f>
        <v>70375050</v>
      </c>
      <c r="I62" s="37">
        <f t="shared" ref="I62:K62" si="2">I60-I61</f>
        <v>8911122</v>
      </c>
      <c r="J62" s="37">
        <f t="shared" si="2"/>
        <v>74000225</v>
      </c>
      <c r="K62" s="37">
        <f t="shared" si="2"/>
        <v>22744818</v>
      </c>
    </row>
    <row r="63" spans="1:11" x14ac:dyDescent="0.2">
      <c r="A63" s="213" t="s">
        <v>168</v>
      </c>
      <c r="B63" s="213"/>
      <c r="C63" s="213"/>
      <c r="D63" s="213"/>
      <c r="E63" s="213"/>
      <c r="F63" s="213"/>
      <c r="G63" s="20">
        <v>180</v>
      </c>
      <c r="H63" s="37">
        <f>+IF((H60-H61)&gt;0,(H60-H61),0)</f>
        <v>70375050</v>
      </c>
      <c r="I63" s="37">
        <f t="shared" ref="I63:K63" si="3">+IF((I60-I61)&gt;0,(I60-I61),0)</f>
        <v>8911122</v>
      </c>
      <c r="J63" s="37">
        <f t="shared" si="3"/>
        <v>74000225</v>
      </c>
      <c r="K63" s="37">
        <f t="shared" si="3"/>
        <v>22744818</v>
      </c>
    </row>
    <row r="64" spans="1:11" x14ac:dyDescent="0.2">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x14ac:dyDescent="0.2">
      <c r="A65" s="219" t="s">
        <v>115</v>
      </c>
      <c r="B65" s="219"/>
      <c r="C65" s="219"/>
      <c r="D65" s="219"/>
      <c r="E65" s="219"/>
      <c r="F65" s="219"/>
      <c r="G65" s="15">
        <v>182</v>
      </c>
      <c r="H65" s="33">
        <v>13330433</v>
      </c>
      <c r="I65" s="33">
        <v>2266926</v>
      </c>
      <c r="J65" s="33">
        <v>13284670</v>
      </c>
      <c r="K65" s="33">
        <v>4058697</v>
      </c>
    </row>
    <row r="66" spans="1:11" x14ac:dyDescent="0.2">
      <c r="A66" s="214" t="s">
        <v>170</v>
      </c>
      <c r="B66" s="214"/>
      <c r="C66" s="214"/>
      <c r="D66" s="214"/>
      <c r="E66" s="214"/>
      <c r="F66" s="214"/>
      <c r="G66" s="20">
        <v>183</v>
      </c>
      <c r="H66" s="37">
        <f>H62-H65</f>
        <v>57044617</v>
      </c>
      <c r="I66" s="37">
        <f t="shared" ref="I66:K66" si="5">I62-I65</f>
        <v>6644196</v>
      </c>
      <c r="J66" s="37">
        <f t="shared" si="5"/>
        <v>60715555</v>
      </c>
      <c r="K66" s="37">
        <f t="shared" si="5"/>
        <v>18686121</v>
      </c>
    </row>
    <row r="67" spans="1:11" x14ac:dyDescent="0.2">
      <c r="A67" s="213" t="s">
        <v>171</v>
      </c>
      <c r="B67" s="213"/>
      <c r="C67" s="213"/>
      <c r="D67" s="213"/>
      <c r="E67" s="213"/>
      <c r="F67" s="213"/>
      <c r="G67" s="20">
        <v>184</v>
      </c>
      <c r="H67" s="37">
        <f>+IF((H62-H65)&gt;0,(H62-H65),0)</f>
        <v>57044617</v>
      </c>
      <c r="I67" s="37">
        <f t="shared" ref="I67:K67" si="6">+IF((I62-I65)&gt;0,(I62-I65),0)</f>
        <v>6644196</v>
      </c>
      <c r="J67" s="37">
        <f t="shared" si="6"/>
        <v>60715555</v>
      </c>
      <c r="K67" s="37">
        <f t="shared" si="6"/>
        <v>18686121</v>
      </c>
    </row>
    <row r="68" spans="1:11" x14ac:dyDescent="0.2">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f>H67</f>
        <v>57044617</v>
      </c>
      <c r="I89" s="40">
        <f>I67</f>
        <v>6644196</v>
      </c>
      <c r="J89" s="40">
        <v>60715555</v>
      </c>
      <c r="K89" s="40">
        <f>K67</f>
        <v>18686121</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57044617</v>
      </c>
      <c r="I101" s="39">
        <f>I89+I100</f>
        <v>6644196</v>
      </c>
      <c r="J101" s="39">
        <f>J89+J100</f>
        <v>60715555</v>
      </c>
      <c r="K101" s="39">
        <f>K89+K100</f>
        <v>18686121</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15748031496062992" right="0.15748031496062992" top="0.39370078740157483" bottom="0.19685039370078741"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1" sqref="I6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449</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448</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70375050</v>
      </c>
      <c r="I8" s="43">
        <v>74000225</v>
      </c>
    </row>
    <row r="9" spans="1:9" ht="12.75" customHeight="1" x14ac:dyDescent="0.2">
      <c r="A9" s="257" t="s">
        <v>211</v>
      </c>
      <c r="B9" s="258"/>
      <c r="C9" s="258"/>
      <c r="D9" s="258"/>
      <c r="E9" s="258"/>
      <c r="F9" s="259"/>
      <c r="G9" s="25">
        <v>2</v>
      </c>
      <c r="H9" s="44">
        <f>H10+H11+H12+H13+H14+H15+H16+H17</f>
        <v>25121228</v>
      </c>
      <c r="I9" s="44">
        <f>I10+I11+I12+I13+I14+I15+I16+I17</f>
        <v>21746941</v>
      </c>
    </row>
    <row r="10" spans="1:9" ht="12.75" customHeight="1" x14ac:dyDescent="0.2">
      <c r="A10" s="254" t="s">
        <v>212</v>
      </c>
      <c r="B10" s="255"/>
      <c r="C10" s="255"/>
      <c r="D10" s="255"/>
      <c r="E10" s="255"/>
      <c r="F10" s="256"/>
      <c r="G10" s="26">
        <v>3</v>
      </c>
      <c r="H10" s="45">
        <v>14409150</v>
      </c>
      <c r="I10" s="45">
        <v>15229370</v>
      </c>
    </row>
    <row r="11" spans="1:9" ht="22.15" customHeight="1" x14ac:dyDescent="0.2">
      <c r="A11" s="254" t="s">
        <v>213</v>
      </c>
      <c r="B11" s="255"/>
      <c r="C11" s="255"/>
      <c r="D11" s="255"/>
      <c r="E11" s="255"/>
      <c r="F11" s="256"/>
      <c r="G11" s="26">
        <v>4</v>
      </c>
      <c r="H11" s="45">
        <v>-308489</v>
      </c>
      <c r="I11" s="45">
        <v>-165052</v>
      </c>
    </row>
    <row r="12" spans="1:9" ht="23.45" customHeight="1" x14ac:dyDescent="0.2">
      <c r="A12" s="254" t="s">
        <v>214</v>
      </c>
      <c r="B12" s="255"/>
      <c r="C12" s="255"/>
      <c r="D12" s="255"/>
      <c r="E12" s="255"/>
      <c r="F12" s="256"/>
      <c r="G12" s="26">
        <v>5</v>
      </c>
      <c r="H12" s="45">
        <v>324322</v>
      </c>
      <c r="I12" s="45">
        <v>-257951</v>
      </c>
    </row>
    <row r="13" spans="1:9" ht="12.75" customHeight="1" x14ac:dyDescent="0.2">
      <c r="A13" s="254" t="s">
        <v>215</v>
      </c>
      <c r="B13" s="255"/>
      <c r="C13" s="255"/>
      <c r="D13" s="255"/>
      <c r="E13" s="255"/>
      <c r="F13" s="256"/>
      <c r="G13" s="26">
        <v>6</v>
      </c>
      <c r="H13" s="45">
        <v>-2062636</v>
      </c>
      <c r="I13" s="45">
        <v>-1739735</v>
      </c>
    </row>
    <row r="14" spans="1:9" ht="12.75" customHeight="1" x14ac:dyDescent="0.2">
      <c r="A14" s="254" t="s">
        <v>216</v>
      </c>
      <c r="B14" s="255"/>
      <c r="C14" s="255"/>
      <c r="D14" s="255"/>
      <c r="E14" s="255"/>
      <c r="F14" s="256"/>
      <c r="G14" s="26">
        <v>7</v>
      </c>
      <c r="H14" s="45">
        <v>5590279</v>
      </c>
      <c r="I14" s="45">
        <v>5796917</v>
      </c>
    </row>
    <row r="15" spans="1:9" ht="12.75" customHeight="1" x14ac:dyDescent="0.2">
      <c r="A15" s="254" t="s">
        <v>217</v>
      </c>
      <c r="B15" s="255"/>
      <c r="C15" s="255"/>
      <c r="D15" s="255"/>
      <c r="E15" s="255"/>
      <c r="F15" s="256"/>
      <c r="G15" s="26">
        <v>8</v>
      </c>
      <c r="H15" s="45">
        <v>402174</v>
      </c>
      <c r="I15" s="45">
        <v>-574195</v>
      </c>
    </row>
    <row r="16" spans="1:9" ht="12.75" customHeight="1" x14ac:dyDescent="0.2">
      <c r="A16" s="254" t="s">
        <v>218</v>
      </c>
      <c r="B16" s="255"/>
      <c r="C16" s="255"/>
      <c r="D16" s="255"/>
      <c r="E16" s="255"/>
      <c r="F16" s="256"/>
      <c r="G16" s="26">
        <v>9</v>
      </c>
      <c r="H16" s="45">
        <v>1730519</v>
      </c>
      <c r="I16" s="45">
        <v>-2674912</v>
      </c>
    </row>
    <row r="17" spans="1:9" ht="25.15" customHeight="1" x14ac:dyDescent="0.2">
      <c r="A17" s="254" t="s">
        <v>219</v>
      </c>
      <c r="B17" s="255"/>
      <c r="C17" s="255"/>
      <c r="D17" s="255"/>
      <c r="E17" s="255"/>
      <c r="F17" s="256"/>
      <c r="G17" s="26">
        <v>10</v>
      </c>
      <c r="H17" s="45">
        <v>5035909</v>
      </c>
      <c r="I17" s="45">
        <v>6132499</v>
      </c>
    </row>
    <row r="18" spans="1:9" ht="28.15" customHeight="1" x14ac:dyDescent="0.2">
      <c r="A18" s="233" t="s">
        <v>390</v>
      </c>
      <c r="B18" s="234"/>
      <c r="C18" s="234"/>
      <c r="D18" s="234"/>
      <c r="E18" s="234"/>
      <c r="F18" s="235"/>
      <c r="G18" s="25">
        <v>11</v>
      </c>
      <c r="H18" s="44">
        <f>H8+H9</f>
        <v>95496278</v>
      </c>
      <c r="I18" s="44">
        <f>I8+I9</f>
        <v>95747166</v>
      </c>
    </row>
    <row r="19" spans="1:9" ht="12.75" customHeight="1" x14ac:dyDescent="0.2">
      <c r="A19" s="257" t="s">
        <v>220</v>
      </c>
      <c r="B19" s="258"/>
      <c r="C19" s="258"/>
      <c r="D19" s="258"/>
      <c r="E19" s="258"/>
      <c r="F19" s="259"/>
      <c r="G19" s="25">
        <v>12</v>
      </c>
      <c r="H19" s="44">
        <f>H20+H21+H22+H23</f>
        <v>-77841137</v>
      </c>
      <c r="I19" s="44">
        <f>I20+I21+I22+I23</f>
        <v>3681887</v>
      </c>
    </row>
    <row r="20" spans="1:9" ht="12.75" customHeight="1" x14ac:dyDescent="0.2">
      <c r="A20" s="254" t="s">
        <v>221</v>
      </c>
      <c r="B20" s="255"/>
      <c r="C20" s="255"/>
      <c r="D20" s="255"/>
      <c r="E20" s="255"/>
      <c r="F20" s="256"/>
      <c r="G20" s="26">
        <v>13</v>
      </c>
      <c r="H20" s="45">
        <v>215802010</v>
      </c>
      <c r="I20" s="45">
        <v>211451869</v>
      </c>
    </row>
    <row r="21" spans="1:9" ht="12.75" customHeight="1" x14ac:dyDescent="0.2">
      <c r="A21" s="254" t="s">
        <v>222</v>
      </c>
      <c r="B21" s="255"/>
      <c r="C21" s="255"/>
      <c r="D21" s="255"/>
      <c r="E21" s="255"/>
      <c r="F21" s="256"/>
      <c r="G21" s="26">
        <v>14</v>
      </c>
      <c r="H21" s="45">
        <v>-252571307</v>
      </c>
      <c r="I21" s="45">
        <v>-214355129</v>
      </c>
    </row>
    <row r="22" spans="1:9" ht="12.75" customHeight="1" x14ac:dyDescent="0.2">
      <c r="A22" s="254" t="s">
        <v>223</v>
      </c>
      <c r="B22" s="255"/>
      <c r="C22" s="255"/>
      <c r="D22" s="255"/>
      <c r="E22" s="255"/>
      <c r="F22" s="256"/>
      <c r="G22" s="26">
        <v>15</v>
      </c>
      <c r="H22" s="45">
        <v>-39983685</v>
      </c>
      <c r="I22" s="45">
        <v>6585147</v>
      </c>
    </row>
    <row r="23" spans="1:9" ht="12.75" customHeight="1" x14ac:dyDescent="0.2">
      <c r="A23" s="254" t="s">
        <v>224</v>
      </c>
      <c r="B23" s="255"/>
      <c r="C23" s="255"/>
      <c r="D23" s="255"/>
      <c r="E23" s="255"/>
      <c r="F23" s="256"/>
      <c r="G23" s="26">
        <v>16</v>
      </c>
      <c r="H23" s="45">
        <v>-1088155</v>
      </c>
      <c r="I23" s="45">
        <v>0</v>
      </c>
    </row>
    <row r="24" spans="1:9" ht="12.75" customHeight="1" x14ac:dyDescent="0.2">
      <c r="A24" s="233" t="s">
        <v>225</v>
      </c>
      <c r="B24" s="234"/>
      <c r="C24" s="234"/>
      <c r="D24" s="234"/>
      <c r="E24" s="234"/>
      <c r="F24" s="235"/>
      <c r="G24" s="25">
        <v>17</v>
      </c>
      <c r="H24" s="44">
        <f>H18+H19</f>
        <v>17655141</v>
      </c>
      <c r="I24" s="44">
        <f>I18+I19</f>
        <v>99429053</v>
      </c>
    </row>
    <row r="25" spans="1:9" ht="12.75" customHeight="1" x14ac:dyDescent="0.2">
      <c r="A25" s="245" t="s">
        <v>226</v>
      </c>
      <c r="B25" s="246"/>
      <c r="C25" s="246"/>
      <c r="D25" s="246"/>
      <c r="E25" s="246"/>
      <c r="F25" s="247"/>
      <c r="G25" s="26">
        <v>18</v>
      </c>
      <c r="H25" s="45">
        <v>-5738247</v>
      </c>
      <c r="I25" s="45">
        <v>-6179401</v>
      </c>
    </row>
    <row r="26" spans="1:9" ht="12.75" customHeight="1" x14ac:dyDescent="0.2">
      <c r="A26" s="245" t="s">
        <v>227</v>
      </c>
      <c r="B26" s="246"/>
      <c r="C26" s="246"/>
      <c r="D26" s="246"/>
      <c r="E26" s="246"/>
      <c r="F26" s="247"/>
      <c r="G26" s="26">
        <v>19</v>
      </c>
      <c r="H26" s="45">
        <v>-1655032</v>
      </c>
      <c r="I26" s="45">
        <v>-5195459</v>
      </c>
    </row>
    <row r="27" spans="1:9" ht="25.9" customHeight="1" x14ac:dyDescent="0.2">
      <c r="A27" s="236" t="s">
        <v>228</v>
      </c>
      <c r="B27" s="237"/>
      <c r="C27" s="237"/>
      <c r="D27" s="237"/>
      <c r="E27" s="237"/>
      <c r="F27" s="238"/>
      <c r="G27" s="27">
        <v>20</v>
      </c>
      <c r="H27" s="46">
        <f>H24+H25+H26</f>
        <v>10261862</v>
      </c>
      <c r="I27" s="46">
        <f>I24+I25+I26</f>
        <v>88054193</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551434</v>
      </c>
      <c r="I29" s="47">
        <v>802618</v>
      </c>
    </row>
    <row r="30" spans="1:9" ht="12.75" customHeight="1" x14ac:dyDescent="0.2">
      <c r="A30" s="245" t="s">
        <v>231</v>
      </c>
      <c r="B30" s="246"/>
      <c r="C30" s="246"/>
      <c r="D30" s="246"/>
      <c r="E30" s="246"/>
      <c r="F30" s="247"/>
      <c r="G30" s="26">
        <v>22</v>
      </c>
      <c r="H30" s="48">
        <v>0</v>
      </c>
      <c r="I30" s="48">
        <v>0</v>
      </c>
    </row>
    <row r="31" spans="1:9" ht="12.75" customHeight="1" x14ac:dyDescent="0.2">
      <c r="A31" s="245" t="s">
        <v>232</v>
      </c>
      <c r="B31" s="246"/>
      <c r="C31" s="246"/>
      <c r="D31" s="246"/>
      <c r="E31" s="246"/>
      <c r="F31" s="247"/>
      <c r="G31" s="26">
        <v>23</v>
      </c>
      <c r="H31" s="48">
        <v>2055477</v>
      </c>
      <c r="I31" s="48">
        <v>1730228</v>
      </c>
    </row>
    <row r="32" spans="1:9" ht="12.75" customHeight="1" x14ac:dyDescent="0.2">
      <c r="A32" s="245" t="s">
        <v>233</v>
      </c>
      <c r="B32" s="246"/>
      <c r="C32" s="246"/>
      <c r="D32" s="246"/>
      <c r="E32" s="246"/>
      <c r="F32" s="247"/>
      <c r="G32" s="26">
        <v>24</v>
      </c>
      <c r="H32" s="48">
        <v>0</v>
      </c>
      <c r="I32" s="48">
        <v>0</v>
      </c>
    </row>
    <row r="33" spans="1:9" ht="12.75" customHeight="1" x14ac:dyDescent="0.2">
      <c r="A33" s="245" t="s">
        <v>234</v>
      </c>
      <c r="B33" s="246"/>
      <c r="C33" s="246"/>
      <c r="D33" s="246"/>
      <c r="E33" s="246"/>
      <c r="F33" s="247"/>
      <c r="G33" s="26">
        <v>25</v>
      </c>
      <c r="H33" s="48">
        <v>8287625</v>
      </c>
      <c r="I33" s="48">
        <v>10832493</v>
      </c>
    </row>
    <row r="34" spans="1:9" ht="12.75" customHeight="1" x14ac:dyDescent="0.2">
      <c r="A34" s="245" t="s">
        <v>235</v>
      </c>
      <c r="B34" s="246"/>
      <c r="C34" s="246"/>
      <c r="D34" s="246"/>
      <c r="E34" s="246"/>
      <c r="F34" s="247"/>
      <c r="G34" s="26">
        <v>26</v>
      </c>
      <c r="H34" s="48">
        <v>0</v>
      </c>
      <c r="I34" s="48">
        <v>0</v>
      </c>
    </row>
    <row r="35" spans="1:9" ht="26.45" customHeight="1" x14ac:dyDescent="0.2">
      <c r="A35" s="233" t="s">
        <v>236</v>
      </c>
      <c r="B35" s="234"/>
      <c r="C35" s="234"/>
      <c r="D35" s="234"/>
      <c r="E35" s="234"/>
      <c r="F35" s="235"/>
      <c r="G35" s="25">
        <v>27</v>
      </c>
      <c r="H35" s="49">
        <f>H29+H30+H31+H32+H33+H34</f>
        <v>10894536</v>
      </c>
      <c r="I35" s="49">
        <f>I29+I30+I31+I32+I33+I34</f>
        <v>13365339</v>
      </c>
    </row>
    <row r="36" spans="1:9" ht="22.9" customHeight="1" x14ac:dyDescent="0.2">
      <c r="A36" s="245" t="s">
        <v>237</v>
      </c>
      <c r="B36" s="246"/>
      <c r="C36" s="246"/>
      <c r="D36" s="246"/>
      <c r="E36" s="246"/>
      <c r="F36" s="247"/>
      <c r="G36" s="26">
        <v>28</v>
      </c>
      <c r="H36" s="48">
        <v>-11755782</v>
      </c>
      <c r="I36" s="48">
        <v>-7886314</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-2600000</v>
      </c>
      <c r="I38" s="48">
        <v>-2300000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-14355782</v>
      </c>
      <c r="I41" s="49">
        <f>I36+I37+I38+I39+I40</f>
        <v>-10186314</v>
      </c>
    </row>
    <row r="42" spans="1:9" ht="29.45" customHeight="1" x14ac:dyDescent="0.2">
      <c r="A42" s="236" t="s">
        <v>243</v>
      </c>
      <c r="B42" s="237"/>
      <c r="C42" s="237"/>
      <c r="D42" s="237"/>
      <c r="E42" s="237"/>
      <c r="F42" s="238"/>
      <c r="G42" s="27">
        <v>34</v>
      </c>
      <c r="H42" s="50">
        <f>H35+H41</f>
        <v>-3461246</v>
      </c>
      <c r="I42" s="50">
        <f>I35+I41</f>
        <v>3179025</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600000000</v>
      </c>
      <c r="I46" s="48">
        <v>885000000</v>
      </c>
    </row>
    <row r="47" spans="1:9" ht="12.75" customHeight="1" x14ac:dyDescent="0.2">
      <c r="A47" s="245" t="s">
        <v>248</v>
      </c>
      <c r="B47" s="246"/>
      <c r="C47" s="246"/>
      <c r="D47" s="246"/>
      <c r="E47" s="246"/>
      <c r="F47" s="247"/>
      <c r="G47" s="26">
        <v>38</v>
      </c>
      <c r="H47" s="48">
        <v>0</v>
      </c>
      <c r="I47" s="48"/>
    </row>
    <row r="48" spans="1:9" ht="22.15" customHeight="1" x14ac:dyDescent="0.2">
      <c r="A48" s="233" t="s">
        <v>249</v>
      </c>
      <c r="B48" s="234"/>
      <c r="C48" s="234"/>
      <c r="D48" s="234"/>
      <c r="E48" s="234"/>
      <c r="F48" s="235"/>
      <c r="G48" s="25">
        <v>39</v>
      </c>
      <c r="H48" s="49">
        <f>H44+H45+H46+H47</f>
        <v>600000000</v>
      </c>
      <c r="I48" s="49">
        <f>I44+I45+I46+I47</f>
        <v>885000000</v>
      </c>
    </row>
    <row r="49" spans="1:9" ht="24.6" customHeight="1" x14ac:dyDescent="0.2">
      <c r="A49" s="245" t="s">
        <v>389</v>
      </c>
      <c r="B49" s="246"/>
      <c r="C49" s="246"/>
      <c r="D49" s="246"/>
      <c r="E49" s="246"/>
      <c r="F49" s="247"/>
      <c r="G49" s="26">
        <v>40</v>
      </c>
      <c r="H49" s="48">
        <v>-556000000</v>
      </c>
      <c r="I49" s="48">
        <v>-907000000</v>
      </c>
    </row>
    <row r="50" spans="1:9" ht="12.75" customHeight="1" x14ac:dyDescent="0.2">
      <c r="A50" s="245" t="s">
        <v>250</v>
      </c>
      <c r="B50" s="246"/>
      <c r="C50" s="246"/>
      <c r="D50" s="246"/>
      <c r="E50" s="246"/>
      <c r="F50" s="247"/>
      <c r="G50" s="26">
        <v>41</v>
      </c>
      <c r="H50" s="48">
        <v>-19077800</v>
      </c>
      <c r="I50" s="48">
        <v>-35975280</v>
      </c>
    </row>
    <row r="51" spans="1:9" ht="12.75" customHeight="1" x14ac:dyDescent="0.2">
      <c r="A51" s="245" t="s">
        <v>251</v>
      </c>
      <c r="B51" s="246"/>
      <c r="C51" s="246"/>
      <c r="D51" s="246"/>
      <c r="E51" s="246"/>
      <c r="F51" s="247"/>
      <c r="G51" s="26">
        <v>42</v>
      </c>
      <c r="H51" s="48">
        <v>-3599843</v>
      </c>
      <c r="I51" s="48">
        <v>-4751058</v>
      </c>
    </row>
    <row r="52" spans="1:9" ht="22.9" customHeight="1" x14ac:dyDescent="0.2">
      <c r="A52" s="245" t="s">
        <v>252</v>
      </c>
      <c r="B52" s="246"/>
      <c r="C52" s="246"/>
      <c r="D52" s="246"/>
      <c r="E52" s="246"/>
      <c r="F52" s="247"/>
      <c r="G52" s="26">
        <v>43</v>
      </c>
      <c r="H52" s="48">
        <v>0</v>
      </c>
      <c r="I52" s="48">
        <v>0</v>
      </c>
    </row>
    <row r="53" spans="1:9" ht="12.75" customHeight="1" x14ac:dyDescent="0.2">
      <c r="A53" s="245" t="s">
        <v>253</v>
      </c>
      <c r="B53" s="246"/>
      <c r="C53" s="246"/>
      <c r="D53" s="246"/>
      <c r="E53" s="246"/>
      <c r="F53" s="247"/>
      <c r="G53" s="26">
        <v>44</v>
      </c>
      <c r="H53" s="48">
        <v>-1451584</v>
      </c>
      <c r="I53" s="48">
        <v>-2238078</v>
      </c>
    </row>
    <row r="54" spans="1:9" ht="30.6" customHeight="1" x14ac:dyDescent="0.2">
      <c r="A54" s="233" t="s">
        <v>254</v>
      </c>
      <c r="B54" s="234"/>
      <c r="C54" s="234"/>
      <c r="D54" s="234"/>
      <c r="E54" s="234"/>
      <c r="F54" s="235"/>
      <c r="G54" s="25">
        <v>45</v>
      </c>
      <c r="H54" s="49">
        <f>H49+H50+H51+H52+H53</f>
        <v>-580129227</v>
      </c>
      <c r="I54" s="49">
        <f>I49+I50+I51+I52+I53</f>
        <v>-949964416</v>
      </c>
    </row>
    <row r="55" spans="1:9" ht="29.45" customHeight="1" x14ac:dyDescent="0.2">
      <c r="A55" s="248" t="s">
        <v>255</v>
      </c>
      <c r="B55" s="249"/>
      <c r="C55" s="249"/>
      <c r="D55" s="249"/>
      <c r="E55" s="249"/>
      <c r="F55" s="250"/>
      <c r="G55" s="25">
        <v>46</v>
      </c>
      <c r="H55" s="49">
        <f>H48+H54</f>
        <v>19870773</v>
      </c>
      <c r="I55" s="49">
        <f>I48+I54</f>
        <v>-64964416</v>
      </c>
    </row>
    <row r="56" spans="1:9" x14ac:dyDescent="0.2">
      <c r="A56" s="245" t="s">
        <v>256</v>
      </c>
      <c r="B56" s="246"/>
      <c r="C56" s="246"/>
      <c r="D56" s="246"/>
      <c r="E56" s="246"/>
      <c r="F56" s="247"/>
      <c r="G56" s="26">
        <v>47</v>
      </c>
      <c r="H56" s="48">
        <v>581213</v>
      </c>
      <c r="I56" s="48">
        <v>504160</v>
      </c>
    </row>
    <row r="57" spans="1:9" ht="26.45" customHeight="1" x14ac:dyDescent="0.2">
      <c r="A57" s="248" t="s">
        <v>257</v>
      </c>
      <c r="B57" s="249"/>
      <c r="C57" s="249"/>
      <c r="D57" s="249"/>
      <c r="E57" s="249"/>
      <c r="F57" s="250"/>
      <c r="G57" s="25">
        <v>48</v>
      </c>
      <c r="H57" s="49">
        <f>H27+H42+H55+H56</f>
        <v>27252602</v>
      </c>
      <c r="I57" s="49">
        <f>I27+I42+I55+I56</f>
        <v>26772962</v>
      </c>
    </row>
    <row r="58" spans="1:9" x14ac:dyDescent="0.2">
      <c r="A58" s="251" t="s">
        <v>258</v>
      </c>
      <c r="B58" s="252"/>
      <c r="C58" s="252"/>
      <c r="D58" s="252"/>
      <c r="E58" s="252"/>
      <c r="F58" s="253"/>
      <c r="G58" s="26">
        <v>49</v>
      </c>
      <c r="H58" s="48">
        <v>19055229</v>
      </c>
      <c r="I58" s="48">
        <v>46307831</v>
      </c>
    </row>
    <row r="59" spans="1:9" ht="31.15" customHeight="1" x14ac:dyDescent="0.2">
      <c r="A59" s="236" t="s">
        <v>259</v>
      </c>
      <c r="B59" s="237"/>
      <c r="C59" s="237"/>
      <c r="D59" s="237"/>
      <c r="E59" s="237"/>
      <c r="F59" s="238"/>
      <c r="G59" s="27">
        <v>50</v>
      </c>
      <c r="H59" s="50">
        <f>H57+H58</f>
        <v>46307831</v>
      </c>
      <c r="I59" s="50">
        <f>I57+I58</f>
        <v>73080793</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15748031496062992" right="0.15748031496062992" top="0.39370078740157483" bottom="0.19685039370078741"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4" zoomScale="110" zoomScaleNormal="100" workbookViewId="0">
      <selection activeCell="I49" sqref="I4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2">
        <v>0</v>
      </c>
      <c r="I9" s="52">
        <v>0</v>
      </c>
    </row>
    <row r="10" spans="1:9" x14ac:dyDescent="0.2">
      <c r="A10" s="277" t="s">
        <v>263</v>
      </c>
      <c r="B10" s="277"/>
      <c r="C10" s="277"/>
      <c r="D10" s="277"/>
      <c r="E10" s="277"/>
      <c r="F10" s="277"/>
      <c r="G10" s="30">
        <v>3</v>
      </c>
      <c r="H10" s="52">
        <v>0</v>
      </c>
      <c r="I10" s="52">
        <v>0</v>
      </c>
    </row>
    <row r="11" spans="1:9" x14ac:dyDescent="0.2">
      <c r="A11" s="277" t="s">
        <v>264</v>
      </c>
      <c r="B11" s="277"/>
      <c r="C11" s="277"/>
      <c r="D11" s="277"/>
      <c r="E11" s="277"/>
      <c r="F11" s="277"/>
      <c r="G11" s="30">
        <v>4</v>
      </c>
      <c r="H11" s="52">
        <v>0</v>
      </c>
      <c r="I11" s="52">
        <v>0</v>
      </c>
    </row>
    <row r="12" spans="1:9" x14ac:dyDescent="0.2">
      <c r="A12" s="277" t="s">
        <v>265</v>
      </c>
      <c r="B12" s="277"/>
      <c r="C12" s="277"/>
      <c r="D12" s="277"/>
      <c r="E12" s="277"/>
      <c r="F12" s="277"/>
      <c r="G12" s="30">
        <v>5</v>
      </c>
      <c r="H12" s="52">
        <v>0</v>
      </c>
      <c r="I12" s="52">
        <v>0</v>
      </c>
    </row>
    <row r="13" spans="1:9" x14ac:dyDescent="0.2">
      <c r="A13" s="277" t="s">
        <v>266</v>
      </c>
      <c r="B13" s="277"/>
      <c r="C13" s="277"/>
      <c r="D13" s="277"/>
      <c r="E13" s="277"/>
      <c r="F13" s="277"/>
      <c r="G13" s="30">
        <v>6</v>
      </c>
      <c r="H13" s="52">
        <v>0</v>
      </c>
      <c r="I13" s="52">
        <v>0</v>
      </c>
    </row>
    <row r="14" spans="1:9" x14ac:dyDescent="0.2">
      <c r="A14" s="277" t="s">
        <v>267</v>
      </c>
      <c r="B14" s="277"/>
      <c r="C14" s="277"/>
      <c r="D14" s="277"/>
      <c r="E14" s="277"/>
      <c r="F14" s="277"/>
      <c r="G14" s="30">
        <v>7</v>
      </c>
      <c r="H14" s="52">
        <v>0</v>
      </c>
      <c r="I14" s="52">
        <v>0</v>
      </c>
    </row>
    <row r="15" spans="1:9" x14ac:dyDescent="0.2">
      <c r="A15" s="277" t="s">
        <v>268</v>
      </c>
      <c r="B15" s="277"/>
      <c r="C15" s="277"/>
      <c r="D15" s="277"/>
      <c r="E15" s="277"/>
      <c r="F15" s="277"/>
      <c r="G15" s="30">
        <v>8</v>
      </c>
      <c r="H15" s="52">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abSelected="1" view="pageBreakPreview" topLeftCell="E1" zoomScale="80" zoomScaleNormal="100" zoomScaleSheetLayoutView="80" workbookViewId="0">
      <selection activeCell="H5" sqref="H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44196</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209244420</v>
      </c>
      <c r="I7" s="65">
        <v>-7657921</v>
      </c>
      <c r="J7" s="65">
        <v>18548510</v>
      </c>
      <c r="K7" s="65">
        <v>48811980</v>
      </c>
      <c r="L7" s="65">
        <v>37187824</v>
      </c>
      <c r="M7" s="65">
        <v>0</v>
      </c>
      <c r="N7" s="65">
        <v>31713713</v>
      </c>
      <c r="O7" s="65">
        <v>0</v>
      </c>
      <c r="P7" s="65">
        <v>0</v>
      </c>
      <c r="Q7" s="65">
        <v>0</v>
      </c>
      <c r="R7" s="65">
        <v>0</v>
      </c>
      <c r="S7" s="65">
        <v>105570838</v>
      </c>
      <c r="T7" s="65">
        <v>20032422</v>
      </c>
      <c r="U7" s="66">
        <f>H7+I7+J7+K7-L7+M7+N7+O7+P7+Q7+R7+S7+T7</f>
        <v>389076138</v>
      </c>
      <c r="V7" s="65">
        <v>0</v>
      </c>
      <c r="W7" s="66">
        <f>U7+V7</f>
        <v>389076138</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209244420</v>
      </c>
      <c r="I10" s="66">
        <f t="shared" ref="I10:W10" si="2">I7+I8+I9</f>
        <v>-7657921</v>
      </c>
      <c r="J10" s="66">
        <f t="shared" si="2"/>
        <v>18548510</v>
      </c>
      <c r="K10" s="66">
        <f>K7+K8+K9</f>
        <v>48811980</v>
      </c>
      <c r="L10" s="66">
        <f t="shared" si="2"/>
        <v>37187824</v>
      </c>
      <c r="M10" s="66">
        <f t="shared" si="2"/>
        <v>0</v>
      </c>
      <c r="N10" s="66">
        <f t="shared" si="2"/>
        <v>31713713</v>
      </c>
      <c r="O10" s="66">
        <f t="shared" si="2"/>
        <v>0</v>
      </c>
      <c r="P10" s="66">
        <f t="shared" si="2"/>
        <v>0</v>
      </c>
      <c r="Q10" s="66">
        <f t="shared" si="2"/>
        <v>0</v>
      </c>
      <c r="R10" s="66">
        <f t="shared" si="2"/>
        <v>0</v>
      </c>
      <c r="S10" s="66">
        <f t="shared" si="2"/>
        <v>105570838</v>
      </c>
      <c r="T10" s="66">
        <f t="shared" si="2"/>
        <v>20032422</v>
      </c>
      <c r="U10" s="66">
        <f t="shared" si="2"/>
        <v>389076138</v>
      </c>
      <c r="V10" s="66">
        <f t="shared" si="2"/>
        <v>0</v>
      </c>
      <c r="W10" s="66">
        <f t="shared" si="2"/>
        <v>389076138</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57044617</v>
      </c>
      <c r="U11" s="66">
        <f>H11+I11+J11+K11-L11+M11+N11+O11+P11+Q11+R11+S11+T11</f>
        <v>57044617</v>
      </c>
      <c r="V11" s="65">
        <v>0</v>
      </c>
      <c r="W11" s="66">
        <f t="shared" ref="W11:W28" si="3">U11+V11</f>
        <v>57044617</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-19077800</v>
      </c>
      <c r="T25" s="65">
        <v>0</v>
      </c>
      <c r="U25" s="66">
        <f t="shared" si="4"/>
        <v>-19077800</v>
      </c>
      <c r="V25" s="65">
        <v>0</v>
      </c>
      <c r="W25" s="66">
        <f t="shared" si="3"/>
        <v>-19077800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20032422</v>
      </c>
      <c r="T27" s="65">
        <v>-20032422</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106525460</v>
      </c>
      <c r="T29" s="68">
        <f t="shared" si="5"/>
        <v>57044617</v>
      </c>
      <c r="U29" s="68">
        <f t="shared" si="5"/>
        <v>427042955</v>
      </c>
      <c r="V29" s="68">
        <f t="shared" si="5"/>
        <v>0</v>
      </c>
      <c r="W29" s="68">
        <f t="shared" si="5"/>
        <v>427042955</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57044617</v>
      </c>
      <c r="U32" s="66">
        <f t="shared" si="7"/>
        <v>57044617</v>
      </c>
      <c r="V32" s="66">
        <f t="shared" si="7"/>
        <v>0</v>
      </c>
      <c r="W32" s="66">
        <f t="shared" si="7"/>
        <v>57044617</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954622</v>
      </c>
      <c r="T33" s="68">
        <f t="shared" si="8"/>
        <v>-20032422</v>
      </c>
      <c r="U33" s="68">
        <f t="shared" si="8"/>
        <v>-19077800</v>
      </c>
      <c r="V33" s="68">
        <f t="shared" si="8"/>
        <v>0</v>
      </c>
      <c r="W33" s="68">
        <f t="shared" si="8"/>
        <v>-19077800</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209244420</v>
      </c>
      <c r="I35" s="65">
        <v>-7657921</v>
      </c>
      <c r="J35" s="65">
        <v>18548510</v>
      </c>
      <c r="K35" s="65">
        <v>48811980</v>
      </c>
      <c r="L35" s="65">
        <v>37187824</v>
      </c>
      <c r="M35" s="65">
        <v>0</v>
      </c>
      <c r="N35" s="65">
        <v>31713713</v>
      </c>
      <c r="O35" s="65">
        <v>0</v>
      </c>
      <c r="P35" s="65">
        <v>0</v>
      </c>
      <c r="Q35" s="65">
        <v>0</v>
      </c>
      <c r="R35" s="65">
        <v>0</v>
      </c>
      <c r="S35" s="65">
        <v>106525460</v>
      </c>
      <c r="T35" s="65">
        <v>57044617</v>
      </c>
      <c r="U35" s="69">
        <f t="shared" ref="U35:U37" si="9">H35+I35+J35+K35-L35+M35+N35+O35+P35+Q35+R35+S35+T35</f>
        <v>427042955</v>
      </c>
      <c r="V35" s="65">
        <v>0</v>
      </c>
      <c r="W35" s="69">
        <f t="shared" ref="W35:W37" si="10">U35+V35</f>
        <v>427042955</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106525460</v>
      </c>
      <c r="T38" s="69">
        <f t="shared" si="11"/>
        <v>57044617</v>
      </c>
      <c r="U38" s="69">
        <f t="shared" si="11"/>
        <v>427042955</v>
      </c>
      <c r="V38" s="69">
        <f t="shared" si="11"/>
        <v>0</v>
      </c>
      <c r="W38" s="69">
        <f t="shared" si="11"/>
        <v>427042955</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60715555</v>
      </c>
      <c r="U39" s="69">
        <f t="shared" ref="U39:U56" si="12">H39+I39+J39+K39-L39+M39+N39+O39+P39+Q39+R39+S39+T39</f>
        <v>60715555</v>
      </c>
      <c r="V39" s="65">
        <v>0</v>
      </c>
      <c r="W39" s="69">
        <f t="shared" ref="W39:W56" si="13">U39+V39</f>
        <v>60715555</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48">
        <v>-35975280</v>
      </c>
      <c r="T53" s="65">
        <v>0</v>
      </c>
      <c r="U53" s="69">
        <f t="shared" si="12"/>
        <v>-35975280</v>
      </c>
      <c r="V53" s="65">
        <v>0</v>
      </c>
      <c r="W53" s="69">
        <f t="shared" si="13"/>
        <v>-35975280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57044617</v>
      </c>
      <c r="T55" s="65">
        <v>-57044617</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127594797</v>
      </c>
      <c r="T57" s="70">
        <f t="shared" si="14"/>
        <v>60715555</v>
      </c>
      <c r="U57" s="70">
        <f t="shared" si="14"/>
        <v>451783230</v>
      </c>
      <c r="V57" s="70">
        <f t="shared" si="14"/>
        <v>0</v>
      </c>
      <c r="W57" s="70">
        <f t="shared" si="14"/>
        <v>451783230</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60715555</v>
      </c>
      <c r="U60" s="69">
        <f t="shared" si="16"/>
        <v>60715555</v>
      </c>
      <c r="V60" s="69">
        <f t="shared" si="16"/>
        <v>0</v>
      </c>
      <c r="W60" s="69">
        <f t="shared" si="16"/>
        <v>60715555</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21069337</v>
      </c>
      <c r="T61" s="70">
        <f t="shared" si="17"/>
        <v>-57044617</v>
      </c>
      <c r="U61" s="70">
        <f t="shared" si="17"/>
        <v>-35975280</v>
      </c>
      <c r="V61" s="70">
        <f t="shared" si="17"/>
        <v>0</v>
      </c>
      <c r="W61" s="70">
        <f t="shared" si="17"/>
        <v>-35975280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rintOptions horizontalCentered="1"/>
  <pageMargins left="0.15748031496062992" right="0.15748031496062992" top="0.39370078740157483" bottom="0.19685039370078741" header="0.51181102362204722" footer="0.51181102362204722"/>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N16" sqref="N16"/>
    </sheetView>
  </sheetViews>
  <sheetFormatPr defaultRowHeight="12.75" x14ac:dyDescent="0.2"/>
  <sheetData>
    <row r="1" spans="1:9" ht="12.75" customHeight="1" x14ac:dyDescent="0.2">
      <c r="A1" s="314" t="s">
        <v>450</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Bosnar Šmituc</cp:lastModifiedBy>
  <cp:lastPrinted>2021-02-26T09:52:35Z</cp:lastPrinted>
  <dcterms:created xsi:type="dcterms:W3CDTF">2008-10-17T11:51:54Z</dcterms:created>
  <dcterms:modified xsi:type="dcterms:W3CDTF">2021-02-26T09:52:43Z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