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Users\IBosnar\Documents\BURZA\privremeni\2020\"/>
    </mc:Choice>
  </mc:AlternateContent>
  <xr:revisionPtr revIDLastSave="0" documentId="13_ncr:1_{10346CAC-6C27-4954-971F-382B4037E1CB}" xr6:coauthVersionLast="46" xr6:coauthVersionMax="46"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81029"/>
</workbook>
</file>

<file path=xl/calcChain.xml><?xml version="1.0" encoding="utf-8"?>
<calcChain xmlns="http://schemas.openxmlformats.org/spreadsheetml/2006/main">
  <c r="T55" i="22" l="1"/>
  <c r="I13" i="19"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J60" i="19"/>
  <c r="H57" i="20"/>
  <c r="H59" i="20" s="1"/>
  <c r="K14" i="19"/>
  <c r="K61" i="19" s="1"/>
  <c r="I14" i="19"/>
  <c r="I61" i="19" s="1"/>
  <c r="I64" i="19" s="1"/>
  <c r="W61" i="22"/>
  <c r="I47" i="21"/>
  <c r="I34" i="21"/>
  <c r="I55" i="20"/>
  <c r="I24" i="20"/>
  <c r="I27" i="20"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6" i="19" s="1"/>
  <c r="J63" i="19"/>
  <c r="I63" i="19"/>
  <c r="I57" i="20"/>
  <c r="I59" i="20" s="1"/>
  <c r="K63" i="19"/>
  <c r="K64" i="19"/>
  <c r="I62" i="19"/>
  <c r="I66" i="19" s="1"/>
  <c r="I49" i="21"/>
  <c r="I51" i="21" s="1"/>
  <c r="H64" i="19"/>
  <c r="I72" i="18"/>
  <c r="H62" i="19"/>
  <c r="H66" i="19" s="1"/>
  <c r="H63" i="19"/>
  <c r="J62" i="19"/>
  <c r="J66" i="19" s="1"/>
  <c r="J64" i="19"/>
  <c r="K67" i="19" l="1"/>
  <c r="K89" i="19" s="1"/>
  <c r="K101" i="19" s="1"/>
  <c r="H67" i="19"/>
  <c r="H89" i="19" s="1"/>
  <c r="H101" i="19" s="1"/>
  <c r="K68" i="19"/>
  <c r="I68" i="19"/>
  <c r="I67" i="19"/>
  <c r="H68" i="19"/>
  <c r="J67" i="19"/>
  <c r="J89" i="19" s="1"/>
  <c r="J101" i="19" s="1"/>
  <c r="J68" i="19"/>
  <c r="I89" i="19" l="1"/>
  <c r="I101" i="19" s="1"/>
</calcChain>
</file>

<file path=xl/sharedStrings.xml><?xml version="1.0" encoding="utf-8"?>
<sst xmlns="http://schemas.openxmlformats.org/spreadsheetml/2006/main" count="531" uniqueCount="466">
  <si>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</si>
  <si>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</si>
  <si>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</si>
  <si>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</si>
  <si>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</si>
  <si>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</si>
  <si>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</si>
  <si>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</si>
  <si>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</si>
  <si>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</si>
  <si>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</si>
  <si>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</si>
  <si>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</si>
  <si>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</si>
  <si>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</si>
  <si>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</si>
  <si>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</si>
  <si>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</si>
  <si>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</si>
  <si>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</si>
  <si>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</si>
  <si>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</si>
  <si>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</si>
  <si>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</si>
  <si>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</si>
  <si>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</si>
  <si>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</si>
  <si>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</si>
  <si>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</si>
  <si>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</si>
  <si>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</si>
  <si>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</si>
  <si>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</si>
  <si>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</si>
  <si>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</si>
  <si>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</si>
  <si>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</si>
  <si>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</si>
  <si>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</si>
  <si>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</si>
  <si>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</si>
  <si>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</si>
  <si>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</si>
  <si>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</si>
  <si>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</si>
  <si>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</si>
  <si>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</si>
  <si>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</si>
  <si>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</si>
  <si>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</si>
  <si>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</si>
  <si>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</si>
  <si>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</si>
  <si>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</si>
  <si>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</si>
  <si>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</si>
  <si>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</si>
  <si>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</si>
  <si>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</si>
  <si>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</si>
  <si>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</si>
  <si>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</si>
  <si>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</si>
  <si>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</si>
  <si>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</si>
  <si>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</si>
  <si>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</si>
  <si>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</si>
  <si>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</si>
  <si>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</si>
  <si>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</si>
  <si>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</si>
  <si>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</si>
  <si>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</si>
  <si>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</si>
  <si>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</si>
  <si>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</si>
  <si>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</si>
  <si>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</si>
  <si>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</si>
  <si>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</si>
  <si>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</si>
  <si>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</si>
  <si>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</si>
  <si>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</si>
  <si>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</si>
  <si>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</si>
  <si>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</si>
  <si>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</si>
  <si>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</si>
  <si>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</si>
  <si>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</si>
  <si>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</si>
  <si>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</si>
  <si>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</si>
  <si>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</si>
  <si>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</si>
  <si>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</si>
  <si>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</si>
  <si>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</si>
  <si>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</si>
  <si>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</si>
  <si>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</si>
  <si>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</si>
  <si>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</si>
  <si>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</si>
  <si>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</si>
  <si>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</si>
  <si>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</si>
  <si>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</si>
  <si>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</si>
  <si>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</si>
  <si>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</si>
  <si>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</si>
  <si>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</si>
  <si>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</si>
  <si>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</si>
  <si>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</si>
  <si>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</si>
  <si>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</si>
  <si>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</si>
  <si>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</si>
  <si>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</si>
  <si>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</si>
  <si>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</si>
  <si>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</si>
  <si>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</si>
  <si>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</si>
  <si>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</si>
  <si>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</si>
  <si>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</si>
  <si>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</si>
  <si>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</si>
  <si>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</si>
  <si>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</si>
  <si>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</si>
  <si>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</si>
  <si>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</si>
  <si>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</si>
  <si>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</si>
  <si>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</si>
  <si>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</si>
  <si>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</si>
  <si>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</si>
  <si>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</si>
  <si>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</si>
  <si>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</si>
  <si>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</si>
  <si>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</si>
  <si>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</si>
  <si>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</si>
  <si>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</si>
  <si>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</si>
  <si>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</si>
  <si>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</si>
  <si>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</si>
  <si>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</si>
  <si>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</si>
  <si>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</si>
  <si>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</si>
  <si>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</si>
  <si>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</si>
  <si>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</si>
  <si>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</si>
  <si>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</si>
  <si>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</si>
  <si>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</si>
  <si>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</si>
  <si>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</si>
  <si>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</si>
  <si>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</si>
  <si>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</si>
  <si>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</si>
  <si>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</si>
  <si>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</si>
  <si>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</si>
  <si>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</si>
  <si>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</si>
  <si>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</si>
  <si>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</si>
  <si>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</si>
  <si>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</si>
  <si>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</si>
  <si>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</si>
  <si>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</si>
  <si>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</si>
  <si>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</si>
  <si>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</si>
  <si>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</si>
  <si>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</si>
  <si>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</si>
  <si>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</si>
  <si>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</si>
  <si>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</si>
  <si>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</si>
  <si>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</si>
  <si>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</si>
  <si>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</si>
  <si>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</si>
  <si>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</si>
  <si>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</si>
  <si>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</si>
  <si>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</si>
  <si>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</si>
  <si>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</si>
  <si>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</si>
  <si>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</si>
  <si>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</si>
  <si>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</si>
  <si>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</si>
  <si>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</si>
  <si>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</si>
  <si>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</si>
  <si>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</si>
  <si>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</si>
  <si>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</si>
  <si>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</si>
  <si>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</si>
  <si>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</si>
  <si>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</si>
  <si>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</si>
  <si>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</si>
  <si>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</si>
  <si>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</si>
  <si>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</si>
  <si>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</si>
  <si>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</si>
  <si>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</si>
  <si>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</si>
  <si>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</si>
  <si>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</si>
  <si>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</si>
  <si>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</si>
  <si>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</si>
  <si>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</si>
  <si>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</si>
  <si>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</si>
  <si>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</si>
  <si>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</si>
  <si>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</si>
  <si>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</si>
  <si>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</si>
  <si>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</si>
  <si>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</si>
  <si>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</si>
  <si>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</si>
  <si>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</si>
  <si>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</si>
  <si>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</si>
  <si>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</si>
  <si>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</si>
  <si>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</si>
  <si>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</si>
  <si>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</si>
  <si>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</si>
  <si>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</si>
  <si>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</si>
  <si>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</si>
  <si>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</si>
  <si>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</si>
  <si>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</si>
  <si>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</si>
  <si>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</si>
  <si>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</si>
  <si>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</si>
  <si>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</si>
  <si>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</si>
  <si>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</si>
  <si>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</si>
  <si>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</si>
  <si>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</si>
  <si>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</si>
  <si>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</si>
  <si>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</si>
  <si>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</si>
  <si>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</si>
  <si>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</si>
  <si>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</si>
  <si>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</si>
  <si>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</si>
  <si>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</si>
  <si>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</si>
  <si>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</si>
  <si>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</si>
  <si>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</si>
  <si>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</si>
  <si>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</si>
  <si>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</si>
  <si>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</si>
  <si>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</si>
  <si>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</si>
  <si>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</si>
  <si>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</si>
  <si>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</si>
  <si>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</si>
  <si>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</si>
  <si>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</si>
  <si>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</si>
  <si>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</si>
  <si>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</si>
  <si>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</si>
  <si>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</si>
  <si>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</si>
  <si>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</si>
  <si>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</si>
  <si>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</si>
  <si>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</si>
  <si>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</si>
  <si>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</si>
  <si>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</si>
  <si>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</si>
  <si>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</si>
  <si>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</si>
  <si>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</si>
  <si>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</si>
  <si>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</si>
  <si>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</si>
  <si>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</si>
  <si>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</si>
  <si>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</si>
  <si>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</si>
  <si>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</si>
  <si>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</si>
  <si>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</si>
  <si>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</si>
  <si>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</si>
  <si>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</si>
  <si>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</si>
  <si>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</si>
  <si>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</si>
  <si>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</si>
  <si>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</si>
  <si>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</si>
  <si>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</si>
  <si>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</si>
  <si>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</si>
  <si>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</si>
  <si>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</si>
  <si>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</si>
  <si>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</si>
  <si>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</si>
  <si>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</si>
  <si>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</si>
  <si>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</si>
  <si>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</si>
  <si>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</si>
  <si>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</si>
  <si>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</si>
  <si>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</si>
  <si>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</si>
  <si>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</si>
  <si>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</si>
  <si>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</si>
  <si>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</si>
  <si>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</si>
  <si>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</si>
  <si>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</si>
  <si>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</si>
  <si>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</si>
  <si>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</si>
  <si>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</si>
  <si>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</si>
  <si>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</si>
  <si>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</si>
  <si>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</si>
  <si>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</si>
  <si>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</si>
  <si>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</si>
  <si>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</si>
  <si>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</si>
  <si>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</si>
  <si>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</si>
  <si>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</si>
  <si>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</si>
  <si>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</si>
  <si>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</si>
  <si>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</si>
  <si>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</si>
  <si>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</si>
  <si>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</si>
  <si>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</si>
  <si>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</si>
  <si>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</si>
  <si>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</si>
  <si>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</si>
  <si>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</si>
  <si>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</si>
  <si>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</si>
  <si>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</si>
  <si>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</si>
  <si>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</si>
  <si>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</si>
  <si>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</si>
  <si>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</si>
  <si>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</si>
  <si>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</si>
  <si>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</si>
  <si>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</si>
  <si>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</si>
  <si>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</si>
  <si>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</si>
  <si>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</si>
  <si>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</si>
  <si>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</si>
  <si>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</si>
  <si>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</si>
  <si>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</si>
  <si>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</si>
  <si>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</si>
  <si>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</si>
  <si>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</si>
  <si>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</si>
  <si>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</si>
  <si>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</si>
  <si>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</si>
  <si>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</si>
  <si>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</si>
  <si>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</si>
  <si>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</si>
  <si>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</si>
  <si>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</si>
  <si>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</si>
  <si>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</si>
  <si>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</si>
  <si>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</si>
  <si>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</si>
  <si>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</si>
  <si>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</si>
  <si>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</si>
  <si>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</si>
  <si>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</si>
  <si>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</si>
  <si>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</si>
  <si>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</si>
  <si>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</si>
  <si>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</si>
  <si>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</si>
  <si>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</si>
  <si>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</si>
  <si>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</si>
  <si>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</si>
  <si>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</si>
  <si>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</si>
  <si>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</si>
  <si>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</si>
  <si>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</si>
  <si>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</si>
  <si>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ZU Ljekarne Prima Pharme</t>
  </si>
  <si>
    <t>ZU Ljekarne Delonga</t>
  </si>
  <si>
    <t>ZU Ljekarne Ines Škoko</t>
  </si>
  <si>
    <t>Primus nekretnine d.o.o.</t>
  </si>
  <si>
    <t>Zagreb</t>
  </si>
  <si>
    <t>0694975</t>
  </si>
  <si>
    <t>Obveznik: MEDIKA  d.d.</t>
  </si>
  <si>
    <t>Obveznik: MEDIKA d.d.</t>
  </si>
  <si>
    <t>Obveznik:MEDIKA d.d.</t>
  </si>
  <si>
    <t>ZU Ljekarna Pirović</t>
  </si>
  <si>
    <t>Biograd na moru</t>
  </si>
  <si>
    <t>1446525</t>
  </si>
  <si>
    <t>2708396</t>
  </si>
  <si>
    <t>Ljekarna Zrinka Kujundžić Bubalo mag.pharm.</t>
  </si>
  <si>
    <t>Solin</t>
  </si>
  <si>
    <t>u razdoblju 01.01.2020 do 31.12.2020</t>
  </si>
  <si>
    <t>u razdoblju 01.01.2020. do 31.12.2020.</t>
  </si>
  <si>
    <r>
      <t xml:space="preserve">BILJEŠKE UZ FINANCIJSKE IZVJEŠTAJE - TFI
(sastavljaju se za tromjesečna izvještajna razdoblja)
Naziv izdavatelja:  </t>
    </r>
    <r>
      <rPr>
        <u/>
        <sz val="10"/>
        <rFont val="Arial"/>
        <family val="2"/>
        <charset val="238"/>
      </rPr>
      <t xml:space="preserve"> 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t>
    </r>
    <r>
      <rPr>
        <u/>
        <sz val="10"/>
        <rFont val="Arial"/>
        <family val="2"/>
        <charset val="238"/>
      </rPr>
      <t xml:space="preserve"> 01.01.2020. -31.12.2020.</t>
    </r>
    <r>
      <rPr>
        <sz val="10"/>
        <rFont val="Arial"/>
        <family val="2"/>
        <charset val="238"/>
      </rPr>
      <t xml:space="preserve">
Bilješke uz financijske izvještaje                                                                                                                        Medika Grupa izjavljuje da se iste financijske politike i metode izračunavanja primjenjuju u financijskim izvještajima za razdoblje 01.01-.31.12.2020. godine kao i u godišnjim financijskim izvještajima za 2019. godinu. 
Značajni poslovni događaji i transakcije u promatranom razdoblju objašnjeni su u Međuizvještaju poslovodstva za I-XII 2020. godine Medika Grupa.</t>
    </r>
  </si>
  <si>
    <t>stanje na dan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</si>
</sst>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49" fontId="4" fillId="12" borderId="45"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9" xr6:uid="{00000000-000C-0000-FFFF-FFFF15030000}" r="H43" connectionId="0">
    <xmlCellPr id="1" xr6:uid="{00000000-0010-0000-1503-000001000000}" uniqueName="P1078165">
      <xmlPr mapId="1" xpath="/TFI-IZD-POD/NTD-GFI-IZD-POD_1000378/P1078165" xmlDataType="decimal"/>
    </xmlCellPr>
  </singleXmlCell>
  <singleXmlCell id="800" xr6:uid="{00000000-000C-0000-FFFF-FFFF16030000}" r="I43" connectionId="0">
    <xmlCellPr id="1" xr6:uid="{00000000-0010-0000-1603-000001000000}" uniqueName="P1078166">
      <xmlPr mapId="1" xpath="/TFI-IZD-POD/NTD-GFI-IZD-POD_1000378/P1078166" xmlDataType="decimal"/>
    </xmlCellPr>
  </singleXmlCell>
  <singleXmlCell id="801" xr6:uid="{00000000-000C-0000-FFFF-FFFF17030000}" r="H44" connectionId="0">
    <xmlCellPr id="1" xr6:uid="{00000000-0010-0000-1703-000001000000}" uniqueName="P1078167">
      <xmlPr mapId="1" xpath="/TFI-IZD-POD/NTD-GFI-IZD-POD_1000378/P1078167" xmlDataType="decimal"/>
    </xmlCellPr>
  </singleXmlCell>
  <singleXmlCell id="802" xr6:uid="{00000000-000C-0000-FFFF-FFFF18030000}" r="I44" connectionId="0">
    <xmlCellPr id="1" xr6:uid="{00000000-0010-0000-1803-000001000000}" uniqueName="P1078168">
      <xmlPr mapId="1" xpath="/TFI-IZD-POD/NTD-GFI-IZD-POD_1000378/P1078168" xmlDataType="decimal"/>
    </xmlCellPr>
  </singleXmlCell>
  <singleXmlCell id="803" xr6:uid="{00000000-000C-0000-FFFF-FFFF19030000}" r="H45" connectionId="0">
    <xmlCellPr id="1" xr6:uid="{00000000-0010-0000-1903-000001000000}" uniqueName="P1078169">
      <xmlPr mapId="1" xpath="/TFI-IZD-POD/NTD-GFI-IZD-POD_1000378/P1078169" xmlDataType="decimal"/>
    </xmlCellPr>
  </singleXmlCell>
  <singleXmlCell id="804" xr6:uid="{00000000-000C-0000-FFFF-FFFF1A030000}" r="I45" connectionId="0">
    <xmlCellPr id="1" xr6:uid="{00000000-0010-0000-1A03-000001000000}" uniqueName="P1078170">
      <xmlPr mapId="1" xpath="/TFI-IZD-POD/NTD-GFI-IZD-POD_1000378/P1078170" xmlDataType="decimal"/>
    </xmlCellPr>
  </singleXmlCell>
  <singleXmlCell id="805" xr6:uid="{00000000-000C-0000-FFFF-FFFF1B030000}" r="H46" connectionId="0">
    <xmlCellPr id="1" xr6:uid="{00000000-0010-0000-1B03-000001000000}" uniqueName="P1078171">
      <xmlPr mapId="1" xpath="/TFI-IZD-POD/NTD-GFI-IZD-POD_1000378/P1078171" xmlDataType="decimal"/>
    </xmlCellPr>
  </singleXmlCell>
  <singleXmlCell id="806" xr6:uid="{00000000-000C-0000-FFFF-FFFF1C030000}" r="I46" connectionId="0">
    <xmlCellPr id="1" xr6:uid="{00000000-0010-0000-1C03-000001000000}" uniqueName="P1078172">
      <xmlPr mapId="1" xpath="/TFI-IZD-POD/NTD-GFI-IZD-POD_1000378/P1078172" xmlDataType="decimal"/>
    </xmlCellPr>
  </singleXmlCell>
  <singleXmlCell id="807" xr6:uid="{00000000-000C-0000-FFFF-FFFF1D030000}" r="H47" connectionId="0">
    <xmlCellPr id="1" xr6:uid="{00000000-0010-0000-1D03-000001000000}" uniqueName="P1078173">
      <xmlPr mapId="1" xpath="/TFI-IZD-POD/NTD-GFI-IZD-POD_1000378/P1078173" xmlDataType="decimal"/>
    </xmlCellPr>
  </singleXmlCell>
  <singleXmlCell id="808" xr6:uid="{00000000-000C-0000-FFFF-FFFF1E030000}" r="I47" connectionId="0">
    <xmlCellPr id="1" xr6:uid="{00000000-0010-0000-1E03-000001000000}" uniqueName="P1078174">
      <xmlPr mapId="1" xpath="/TFI-IZD-POD/NTD-GFI-IZD-POD_1000378/P1078174" xmlDataType="decimal"/>
    </xmlCellPr>
  </singleXmlCell>
  <singleXmlCell id="809" xr6:uid="{00000000-000C-0000-FFFF-FFFF1F030000}" r="H48" connectionId="0">
    <xmlCellPr id="1" xr6:uid="{00000000-0010-0000-1F03-000001000000}" uniqueName="P1078175">
      <xmlPr mapId="1" xpath="/TFI-IZD-POD/NTD-GFI-IZD-POD_1000378/P1078175" xmlDataType="decimal"/>
    </xmlCellPr>
  </singleXmlCell>
  <singleXmlCell id="810" xr6:uid="{00000000-000C-0000-FFFF-FFFF20030000}" r="I48" connectionId="0">
    <xmlCellPr id="1" xr6:uid="{00000000-0010-0000-2003-000001000000}" uniqueName="P1078176">
      <xmlPr mapId="1" xpath="/TFI-IZD-POD/NTD-GFI-IZD-POD_1000378/P1078176" xmlDataType="decimal"/>
    </xmlCellPr>
  </singleXmlCell>
  <singleXmlCell id="811" xr6:uid="{00000000-000C-0000-FFFF-FFFF21030000}" r="H49" connectionId="0">
    <xmlCellPr id="1" xr6:uid="{00000000-0010-0000-2103-000001000000}" uniqueName="P1078177">
      <xmlPr mapId="1" xpath="/TFI-IZD-POD/NTD-GFI-IZD-POD_1000378/P1078177" xmlDataType="decimal"/>
    </xmlCellPr>
  </singleXmlCell>
  <singleXmlCell id="812" xr6:uid="{00000000-000C-0000-FFFF-FFFF22030000}" r="I49" connectionId="0">
    <xmlCellPr id="1" xr6:uid="{00000000-0010-0000-2203-000001000000}" uniqueName="P1078178">
      <xmlPr mapId="1" xpath="/TFI-IZD-POD/NTD-GFI-IZD-POD_1000378/P1078178" xmlDataType="decimal"/>
    </xmlCellPr>
  </singleXmlCell>
  <singleXmlCell id="813" xr6:uid="{00000000-000C-0000-FFFF-FFFF23030000}" r="H50" connectionId="0">
    <xmlCellPr id="1" xr6:uid="{00000000-0010-0000-2303-000001000000}" uniqueName="P1078179">
      <xmlPr mapId="1" xpath="/TFI-IZD-POD/NTD-GFI-IZD-POD_1000378/P1078179" xmlDataType="decimal"/>
    </xmlCellPr>
  </singleXmlCell>
  <singleXmlCell id="814" xr6:uid="{00000000-000C-0000-FFFF-FFFF24030000}" r="I50" connectionId="0">
    <xmlCellPr id="1" xr6:uid="{00000000-0010-0000-2403-000001000000}" uniqueName="P1078180">
      <xmlPr mapId="1" xpath="/TFI-IZD-POD/NTD-GFI-IZD-POD_1000378/P1078180" xmlDataType="decimal"/>
    </xmlCellPr>
  </singleXmlCell>
  <singleXmlCell id="815" xr6:uid="{00000000-000C-0000-FFFF-FFFF25030000}" r="H51" connectionId="0">
    <xmlCellPr id="1" xr6:uid="{00000000-0010-0000-2503-000001000000}" uniqueName="P1078181">
      <xmlPr mapId="1" xpath="/TFI-IZD-POD/NTD-GFI-IZD-POD_1000378/P1078181" xmlDataType="decimal"/>
    </xmlCellPr>
  </singleXmlCell>
  <singleXmlCell id="816" xr6:uid="{00000000-000C-0000-FFFF-FFFF26030000}" r="I51" connectionId="0">
    <xmlCellPr id="1" xr6:uid="{00000000-0010-0000-2603-000001000000}" uniqueName="P1078182">
      <xmlPr mapId="1" xpath="/TFI-IZD-POD/NTD-GFI-IZD-POD_1000378/P1078182" xmlDataType="decimal"/>
    </xmlCellPr>
  </singleXmlCell>
  <singleXmlCell id="798" xr6:uid="{00000000-000C-0000-FFFF-FFFF27030000}" r="I42" connectionId="0">
    <xmlCellPr id="1" xr6:uid="{00000000-0010-0000-2703-000001000000}" uniqueName="P1078164">
      <xmlPr mapId="1" xpath="/TFI-IZD-POD/NTD-GFI-IZD-POD_1000378/P107816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Normal="100" workbookViewId="0">
      <selection activeCell="M55" sqref="M55"/>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1">
        <v>1</v>
      </c>
    </row>
    <row r="3" spans="1:20" x14ac:dyDescent="0.25">
      <c r="A3" s="74"/>
      <c r="B3" s="75"/>
      <c r="C3" s="75"/>
      <c r="D3" s="75"/>
      <c r="E3" s="75"/>
      <c r="F3" s="75"/>
      <c r="G3" s="75"/>
      <c r="H3" s="75"/>
      <c r="I3" s="75"/>
      <c r="J3" s="76"/>
      <c r="N3" s="121">
        <v>2</v>
      </c>
    </row>
    <row r="4" spans="1:20" ht="33.6" customHeight="1" x14ac:dyDescent="0.25">
      <c r="A4" s="177" t="s">
        <v>392</v>
      </c>
      <c r="B4" s="178"/>
      <c r="C4" s="178"/>
      <c r="D4" s="178"/>
      <c r="E4" s="179">
        <v>43831</v>
      </c>
      <c r="F4" s="180"/>
      <c r="G4" s="77" t="s">
        <v>0</v>
      </c>
      <c r="H4" s="179">
        <v>44196</v>
      </c>
      <c r="I4" s="180"/>
      <c r="J4" s="78"/>
      <c r="N4" s="121">
        <v>3</v>
      </c>
    </row>
    <row r="5" spans="1:20" s="79" customFormat="1" ht="10.15" customHeight="1" x14ac:dyDescent="0.25">
      <c r="A5" s="181"/>
      <c r="B5" s="182"/>
      <c r="C5" s="182"/>
      <c r="D5" s="182"/>
      <c r="E5" s="182"/>
      <c r="F5" s="182"/>
      <c r="G5" s="182"/>
      <c r="H5" s="182"/>
      <c r="I5" s="182"/>
      <c r="J5" s="183"/>
      <c r="N5" s="122">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68" t="s">
        <v>416</v>
      </c>
      <c r="B10" s="169"/>
      <c r="C10" s="169"/>
      <c r="D10" s="169"/>
      <c r="E10" s="169"/>
      <c r="F10" s="169"/>
      <c r="G10" s="169"/>
      <c r="H10" s="169"/>
      <c r="I10" s="169"/>
      <c r="J10" s="90"/>
    </row>
    <row r="11" spans="1:20" ht="24.6" customHeight="1" x14ac:dyDescent="0.25">
      <c r="A11" s="156" t="s">
        <v>393</v>
      </c>
      <c r="B11" s="170"/>
      <c r="C11" s="162" t="s">
        <v>434</v>
      </c>
      <c r="D11" s="163"/>
      <c r="E11" s="91"/>
      <c r="F11" s="128" t="s">
        <v>417</v>
      </c>
      <c r="G11" s="166"/>
      <c r="H11" s="144" t="s">
        <v>435</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436</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437</v>
      </c>
      <c r="D15" s="163"/>
      <c r="E15" s="167"/>
      <c r="F15" s="158"/>
      <c r="G15" s="97" t="s">
        <v>418</v>
      </c>
      <c r="H15" s="144" t="s">
        <v>438</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419</v>
      </c>
      <c r="C17" s="162" t="s">
        <v>439</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440</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441</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442</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443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t="s">
        <v>444</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899</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422</v>
      </c>
      <c r="D31" s="155" t="s">
        <v>420</v>
      </c>
      <c r="E31" s="142"/>
      <c r="F31" s="142"/>
      <c r="G31" s="142"/>
      <c r="H31" s="106"/>
      <c r="I31" s="107" t="s">
        <v>421</v>
      </c>
      <c r="J31" s="108" t="s">
        <v>422</v>
      </c>
    </row>
    <row r="32" spans="1:10" x14ac:dyDescent="0.25">
      <c r="A32" s="156"/>
      <c r="B32" s="157"/>
      <c r="C32" s="109"/>
      <c r="D32" s="77"/>
      <c r="E32" s="158"/>
      <c r="F32" s="158"/>
      <c r="G32" s="158"/>
      <c r="H32" s="158"/>
      <c r="I32" s="104"/>
      <c r="J32" s="105"/>
    </row>
    <row r="33" spans="1:10" x14ac:dyDescent="0.25">
      <c r="A33" s="156" t="s">
        <v>410</v>
      </c>
      <c r="B33" s="157"/>
      <c r="C33" s="102" t="s">
        <v>424</v>
      </c>
      <c r="D33" s="155" t="s">
        <v>423</v>
      </c>
      <c r="E33" s="142"/>
      <c r="F33" s="142"/>
      <c r="G33" s="142"/>
      <c r="H33" s="100"/>
      <c r="I33" s="107" t="s">
        <v>424</v>
      </c>
      <c r="J33" s="108" t="s">
        <v>425</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447</v>
      </c>
      <c r="B37" s="151"/>
      <c r="C37" s="151"/>
      <c r="D37" s="151"/>
      <c r="E37" s="150" t="s">
        <v>451</v>
      </c>
      <c r="F37" s="151"/>
      <c r="G37" s="151"/>
      <c r="H37" s="151"/>
      <c r="I37" s="152"/>
      <c r="J37" s="126" t="s">
        <v>452</v>
      </c>
    </row>
    <row r="38" spans="1:10" x14ac:dyDescent="0.25">
      <c r="A38" s="93"/>
      <c r="B38" s="94"/>
      <c r="C38" s="101"/>
      <c r="D38" s="154"/>
      <c r="E38" s="154"/>
      <c r="F38" s="154"/>
      <c r="G38" s="154"/>
      <c r="H38" s="154"/>
      <c r="I38" s="154"/>
      <c r="J38" s="96"/>
    </row>
    <row r="39" spans="1:10" x14ac:dyDescent="0.25">
      <c r="A39" s="150" t="s">
        <v>448</v>
      </c>
      <c r="B39" s="151"/>
      <c r="C39" s="151"/>
      <c r="D39" s="152"/>
      <c r="E39" s="150" t="s">
        <v>451</v>
      </c>
      <c r="F39" s="151"/>
      <c r="G39" s="151"/>
      <c r="H39" s="151"/>
      <c r="I39" s="152"/>
      <c r="J39" s="102">
        <v>1605747</v>
      </c>
    </row>
    <row r="40" spans="1:10" x14ac:dyDescent="0.25">
      <c r="A40" s="93"/>
      <c r="B40" s="94"/>
      <c r="C40" s="101"/>
      <c r="D40" s="111"/>
      <c r="E40" s="154"/>
      <c r="F40" s="154"/>
      <c r="G40" s="154"/>
      <c r="H40" s="154"/>
      <c r="I40" s="95"/>
      <c r="J40" s="96"/>
    </row>
    <row r="41" spans="1:10" x14ac:dyDescent="0.25">
      <c r="A41" s="150" t="s">
        <v>449</v>
      </c>
      <c r="B41" s="151"/>
      <c r="C41" s="151"/>
      <c r="D41" s="152"/>
      <c r="E41" s="150" t="s">
        <v>451</v>
      </c>
      <c r="F41" s="151"/>
      <c r="G41" s="151"/>
      <c r="H41" s="151"/>
      <c r="I41" s="152"/>
      <c r="J41" s="117" t="s">
        <v>459</v>
      </c>
    </row>
    <row r="42" spans="1:10" x14ac:dyDescent="0.25">
      <c r="A42" s="93"/>
      <c r="B42" s="94"/>
      <c r="C42" s="101"/>
      <c r="D42" s="111"/>
      <c r="E42" s="154"/>
      <c r="F42" s="154"/>
      <c r="G42" s="154"/>
      <c r="H42" s="154"/>
      <c r="I42" s="95"/>
      <c r="J42" s="96"/>
    </row>
    <row r="43" spans="1:10" x14ac:dyDescent="0.25">
      <c r="A43" s="150" t="s">
        <v>450</v>
      </c>
      <c r="B43" s="151"/>
      <c r="C43" s="151"/>
      <c r="D43" s="152"/>
      <c r="E43" s="150" t="s">
        <v>451</v>
      </c>
      <c r="F43" s="151"/>
      <c r="G43" s="151"/>
      <c r="H43" s="151"/>
      <c r="I43" s="152"/>
      <c r="J43" s="102">
        <v>4439856</v>
      </c>
    </row>
    <row r="44" spans="1:10" x14ac:dyDescent="0.25">
      <c r="A44" s="112"/>
      <c r="B44" s="101"/>
      <c r="C44" s="148"/>
      <c r="D44" s="148"/>
      <c r="E44" s="134"/>
      <c r="F44" s="134"/>
      <c r="G44" s="148"/>
      <c r="H44" s="148"/>
      <c r="I44" s="148"/>
      <c r="J44" s="96"/>
    </row>
    <row r="45" spans="1:10" x14ac:dyDescent="0.25">
      <c r="A45" s="150" t="s">
        <v>456</v>
      </c>
      <c r="B45" s="151"/>
      <c r="C45" s="151"/>
      <c r="D45" s="152"/>
      <c r="E45" s="150" t="s">
        <v>457</v>
      </c>
      <c r="F45" s="151"/>
      <c r="G45" s="151"/>
      <c r="H45" s="151"/>
      <c r="I45" s="152"/>
      <c r="J45" s="117" t="s">
        <v>458</v>
      </c>
    </row>
    <row r="46" spans="1:10" x14ac:dyDescent="0.25">
      <c r="A46" s="112"/>
      <c r="B46" s="101"/>
      <c r="C46" s="101"/>
      <c r="D46" s="94"/>
      <c r="E46" s="153"/>
      <c r="F46" s="153"/>
      <c r="G46" s="148"/>
      <c r="H46" s="148"/>
      <c r="I46" s="94"/>
      <c r="J46" s="96"/>
    </row>
    <row r="47" spans="1:10" x14ac:dyDescent="0.25">
      <c r="A47" s="150" t="s">
        <v>460</v>
      </c>
      <c r="B47" s="151"/>
      <c r="C47" s="151"/>
      <c r="D47" s="152"/>
      <c r="E47" s="150" t="s">
        <v>461</v>
      </c>
      <c r="F47" s="151"/>
      <c r="G47" s="151"/>
      <c r="H47" s="151"/>
      <c r="I47" s="152"/>
      <c r="J47" s="102">
        <v>80385095</v>
      </c>
    </row>
    <row r="48" spans="1:10" x14ac:dyDescent="0.25">
      <c r="A48" s="112"/>
      <c r="B48" s="101"/>
      <c r="C48" s="101"/>
      <c r="D48" s="94"/>
      <c r="E48" s="134"/>
      <c r="F48" s="134"/>
      <c r="G48" s="148"/>
      <c r="H48" s="148"/>
      <c r="I48" s="94"/>
      <c r="J48" s="113" t="s">
        <v>426</v>
      </c>
    </row>
    <row r="49" spans="1:10" x14ac:dyDescent="0.25">
      <c r="A49" s="112"/>
      <c r="B49" s="101"/>
      <c r="C49" s="101"/>
      <c r="D49" s="94"/>
      <c r="E49" s="134"/>
      <c r="F49" s="134"/>
      <c r="G49" s="148"/>
      <c r="H49" s="148"/>
      <c r="I49" s="94"/>
      <c r="J49" s="113" t="s">
        <v>427</v>
      </c>
    </row>
    <row r="50" spans="1:10" ht="14.45" customHeight="1" x14ac:dyDescent="0.25">
      <c r="A50" s="127" t="s">
        <v>403</v>
      </c>
      <c r="B50" s="128"/>
      <c r="C50" s="144"/>
      <c r="D50" s="145"/>
      <c r="E50" s="146" t="s">
        <v>428</v>
      </c>
      <c r="F50" s="147"/>
      <c r="G50" s="135"/>
      <c r="H50" s="136"/>
      <c r="I50" s="136"/>
      <c r="J50" s="137"/>
    </row>
    <row r="51" spans="1:10" x14ac:dyDescent="0.25">
      <c r="A51" s="112"/>
      <c r="B51" s="101"/>
      <c r="C51" s="148"/>
      <c r="D51" s="148"/>
      <c r="E51" s="134"/>
      <c r="F51" s="134"/>
      <c r="G51" s="149" t="s">
        <v>429</v>
      </c>
      <c r="H51" s="149"/>
      <c r="I51" s="149"/>
      <c r="J51" s="85"/>
    </row>
    <row r="52" spans="1:10" ht="13.9" customHeight="1" x14ac:dyDescent="0.25">
      <c r="A52" s="127" t="s">
        <v>404</v>
      </c>
      <c r="B52" s="128"/>
      <c r="C52" s="135" t="s">
        <v>445</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446</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443</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430</v>
      </c>
      <c r="B58" s="128"/>
      <c r="C58" s="129"/>
      <c r="D58" s="130"/>
      <c r="E58" s="130"/>
      <c r="F58" s="130"/>
      <c r="G58" s="130"/>
      <c r="H58" s="130"/>
      <c r="I58" s="130"/>
      <c r="J58" s="131"/>
    </row>
    <row r="59" spans="1:10" ht="14.45" customHeight="1" x14ac:dyDescent="0.25">
      <c r="A59" s="93"/>
      <c r="B59" s="94"/>
      <c r="C59" s="132" t="s">
        <v>431</v>
      </c>
      <c r="D59" s="132"/>
      <c r="E59" s="132"/>
      <c r="F59" s="132"/>
      <c r="G59" s="94"/>
      <c r="H59" s="94"/>
      <c r="I59" s="94"/>
      <c r="J59" s="96"/>
    </row>
    <row r="60" spans="1:10" x14ac:dyDescent="0.25">
      <c r="A60" s="127" t="s">
        <v>432</v>
      </c>
      <c r="B60" s="128"/>
      <c r="C60" s="129"/>
      <c r="D60" s="130"/>
      <c r="E60" s="130"/>
      <c r="F60" s="130"/>
      <c r="G60" s="130"/>
      <c r="H60" s="130"/>
      <c r="I60" s="130"/>
      <c r="J60" s="131"/>
    </row>
    <row r="61" spans="1:10" ht="14.45" customHeight="1" x14ac:dyDescent="0.25">
      <c r="A61" s="114"/>
      <c r="B61" s="115"/>
      <c r="C61" s="133" t="s">
        <v>433</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A3" sqref="A3:I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465</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453</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458093355</v>
      </c>
      <c r="I9" s="34">
        <f>I10+I17+I27+I38+I43</f>
        <v>491142129</v>
      </c>
    </row>
    <row r="10" spans="1:9" ht="12.75" customHeight="1" x14ac:dyDescent="0.2">
      <c r="A10" s="189" t="s">
        <v>5</v>
      </c>
      <c r="B10" s="189"/>
      <c r="C10" s="189"/>
      <c r="D10" s="189"/>
      <c r="E10" s="189"/>
      <c r="F10" s="189"/>
      <c r="G10" s="16">
        <v>3</v>
      </c>
      <c r="H10" s="34">
        <f>H11+H12+H13+H14+H15+H16</f>
        <v>248041147</v>
      </c>
      <c r="I10" s="34">
        <f>I11+I12+I13+I14+I15+I16</f>
        <v>272664942</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176760177</v>
      </c>
      <c r="I12" s="33">
        <v>193598919</v>
      </c>
    </row>
    <row r="13" spans="1:9" ht="12.75" customHeight="1" x14ac:dyDescent="0.2">
      <c r="A13" s="185" t="s">
        <v>8</v>
      </c>
      <c r="B13" s="185"/>
      <c r="C13" s="185"/>
      <c r="D13" s="185"/>
      <c r="E13" s="185"/>
      <c r="F13" s="185"/>
      <c r="G13" s="15">
        <v>6</v>
      </c>
      <c r="H13" s="33">
        <v>70970905</v>
      </c>
      <c r="I13" s="33">
        <v>78060872</v>
      </c>
    </row>
    <row r="14" spans="1:9" ht="12.75" customHeight="1" x14ac:dyDescent="0.2">
      <c r="A14" s="185" t="s">
        <v>9</v>
      </c>
      <c r="B14" s="185"/>
      <c r="C14" s="185"/>
      <c r="D14" s="185"/>
      <c r="E14" s="185"/>
      <c r="F14" s="185"/>
      <c r="G14" s="15">
        <v>7</v>
      </c>
      <c r="H14" s="33">
        <v>17280</v>
      </c>
      <c r="I14" s="33">
        <v>388178</v>
      </c>
    </row>
    <row r="15" spans="1:9" ht="12.75" customHeight="1" x14ac:dyDescent="0.2">
      <c r="A15" s="185" t="s">
        <v>10</v>
      </c>
      <c r="B15" s="185"/>
      <c r="C15" s="185"/>
      <c r="D15" s="185"/>
      <c r="E15" s="185"/>
      <c r="F15" s="185"/>
      <c r="G15" s="15">
        <v>8</v>
      </c>
      <c r="H15" s="33">
        <v>292785</v>
      </c>
      <c r="I15" s="33">
        <v>150568</v>
      </c>
    </row>
    <row r="16" spans="1:9" ht="12.75" customHeight="1" x14ac:dyDescent="0.2">
      <c r="A16" s="185" t="s">
        <v>11</v>
      </c>
      <c r="B16" s="185"/>
      <c r="C16" s="185"/>
      <c r="D16" s="185"/>
      <c r="E16" s="185"/>
      <c r="F16" s="185"/>
      <c r="G16" s="15">
        <v>9</v>
      </c>
      <c r="H16" s="33">
        <v>0</v>
      </c>
      <c r="I16" s="33">
        <v>466405</v>
      </c>
    </row>
    <row r="17" spans="1:9" ht="12.75" customHeight="1" x14ac:dyDescent="0.2">
      <c r="A17" s="189" t="s">
        <v>12</v>
      </c>
      <c r="B17" s="189"/>
      <c r="C17" s="189"/>
      <c r="D17" s="189"/>
      <c r="E17" s="189"/>
      <c r="F17" s="189"/>
      <c r="G17" s="16">
        <v>10</v>
      </c>
      <c r="H17" s="34">
        <f>H18+H19+H20+H21+H22+H23+H24+H25+H26</f>
        <v>167418404</v>
      </c>
      <c r="I17" s="34">
        <f>I18+I19+I20+I21+I22+I23+I24+I25+I26</f>
        <v>181714058</v>
      </c>
    </row>
    <row r="18" spans="1:9" ht="12.75" customHeight="1" x14ac:dyDescent="0.2">
      <c r="A18" s="185" t="s">
        <v>13</v>
      </c>
      <c r="B18" s="185"/>
      <c r="C18" s="185"/>
      <c r="D18" s="185"/>
      <c r="E18" s="185"/>
      <c r="F18" s="185"/>
      <c r="G18" s="15">
        <v>11</v>
      </c>
      <c r="H18" s="33">
        <v>23406270</v>
      </c>
      <c r="I18" s="33">
        <v>30400331</v>
      </c>
    </row>
    <row r="19" spans="1:9" ht="12.75" customHeight="1" x14ac:dyDescent="0.2">
      <c r="A19" s="185" t="s">
        <v>14</v>
      </c>
      <c r="B19" s="185"/>
      <c r="C19" s="185"/>
      <c r="D19" s="185"/>
      <c r="E19" s="185"/>
      <c r="F19" s="185"/>
      <c r="G19" s="15">
        <v>12</v>
      </c>
      <c r="H19" s="33">
        <v>115017136</v>
      </c>
      <c r="I19" s="33">
        <v>120560548</v>
      </c>
    </row>
    <row r="20" spans="1:9" ht="12.75" customHeight="1" x14ac:dyDescent="0.2">
      <c r="A20" s="185" t="s">
        <v>15</v>
      </c>
      <c r="B20" s="185"/>
      <c r="C20" s="185"/>
      <c r="D20" s="185"/>
      <c r="E20" s="185"/>
      <c r="F20" s="185"/>
      <c r="G20" s="15">
        <v>13</v>
      </c>
      <c r="H20" s="33">
        <v>19226384</v>
      </c>
      <c r="I20" s="33">
        <v>19572738</v>
      </c>
    </row>
    <row r="21" spans="1:9" ht="12.75" customHeight="1" x14ac:dyDescent="0.2">
      <c r="A21" s="185" t="s">
        <v>16</v>
      </c>
      <c r="B21" s="185"/>
      <c r="C21" s="185"/>
      <c r="D21" s="185"/>
      <c r="E21" s="185"/>
      <c r="F21" s="185"/>
      <c r="G21" s="15">
        <v>14</v>
      </c>
      <c r="H21" s="33">
        <v>6514263</v>
      </c>
      <c r="I21" s="33">
        <v>6548945</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201027</v>
      </c>
      <c r="I23" s="33">
        <v>37739</v>
      </c>
    </row>
    <row r="24" spans="1:9" ht="12.75" customHeight="1" x14ac:dyDescent="0.2">
      <c r="A24" s="185" t="s">
        <v>19</v>
      </c>
      <c r="B24" s="185"/>
      <c r="C24" s="185"/>
      <c r="D24" s="185"/>
      <c r="E24" s="185"/>
      <c r="F24" s="185"/>
      <c r="G24" s="15">
        <v>17</v>
      </c>
      <c r="H24" s="33">
        <v>2180004</v>
      </c>
      <c r="I24" s="33">
        <v>3728937</v>
      </c>
    </row>
    <row r="25" spans="1:9" ht="12.75" customHeight="1" x14ac:dyDescent="0.2">
      <c r="A25" s="185" t="s">
        <v>20</v>
      </c>
      <c r="B25" s="185"/>
      <c r="C25" s="185"/>
      <c r="D25" s="185"/>
      <c r="E25" s="185"/>
      <c r="F25" s="185"/>
      <c r="G25" s="15">
        <v>18</v>
      </c>
      <c r="H25" s="33">
        <v>873320</v>
      </c>
      <c r="I25" s="33">
        <v>864820</v>
      </c>
    </row>
    <row r="26" spans="1:9" ht="12.75" customHeight="1" x14ac:dyDescent="0.2">
      <c r="A26" s="185" t="s">
        <v>21</v>
      </c>
      <c r="B26" s="185"/>
      <c r="C26" s="185"/>
      <c r="D26" s="185"/>
      <c r="E26" s="185"/>
      <c r="F26" s="185"/>
      <c r="G26" s="15">
        <v>19</v>
      </c>
      <c r="H26" s="33">
        <v>0</v>
      </c>
      <c r="I26" s="33">
        <v>0</v>
      </c>
    </row>
    <row r="27" spans="1:9" ht="12.75" customHeight="1" x14ac:dyDescent="0.2">
      <c r="A27" s="189" t="s">
        <v>22</v>
      </c>
      <c r="B27" s="189"/>
      <c r="C27" s="189"/>
      <c r="D27" s="189"/>
      <c r="E27" s="189"/>
      <c r="F27" s="189"/>
      <c r="G27" s="16">
        <v>20</v>
      </c>
      <c r="H27" s="34">
        <f>SUM(H28:H37)</f>
        <v>34871292</v>
      </c>
      <c r="I27" s="34">
        <f>SUM(I28:I37)</f>
        <v>33923220</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22043273</v>
      </c>
      <c r="I31" s="33">
        <v>24194756</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12828019</v>
      </c>
      <c r="I35" s="33">
        <v>9728464</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5569187</v>
      </c>
      <c r="I38" s="34">
        <f>I39+I40+I41+I42</f>
        <v>2093938</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5569187</v>
      </c>
      <c r="I41" s="33">
        <v>2093938</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2193325</v>
      </c>
      <c r="I43" s="33">
        <v>745971</v>
      </c>
    </row>
    <row r="44" spans="1:9" ht="12.75" customHeight="1" x14ac:dyDescent="0.2">
      <c r="A44" s="187" t="s">
        <v>382</v>
      </c>
      <c r="B44" s="187"/>
      <c r="C44" s="187"/>
      <c r="D44" s="187"/>
      <c r="E44" s="187"/>
      <c r="F44" s="187"/>
      <c r="G44" s="16">
        <v>37</v>
      </c>
      <c r="H44" s="34">
        <f>H45+H53+H60+H70</f>
        <v>1881746644</v>
      </c>
      <c r="I44" s="34">
        <f>I45+I53+I60+I70</f>
        <v>2100439118</v>
      </c>
    </row>
    <row r="45" spans="1:9" ht="12.75" customHeight="1" x14ac:dyDescent="0.2">
      <c r="A45" s="189" t="s">
        <v>39</v>
      </c>
      <c r="B45" s="189"/>
      <c r="C45" s="189"/>
      <c r="D45" s="189"/>
      <c r="E45" s="189"/>
      <c r="F45" s="189"/>
      <c r="G45" s="16">
        <v>38</v>
      </c>
      <c r="H45" s="34">
        <f>SUM(H46:H52)</f>
        <v>399767048</v>
      </c>
      <c r="I45" s="34">
        <f>SUM(I46:I52)</f>
        <v>373563411</v>
      </c>
    </row>
    <row r="46" spans="1:9" ht="12.75" customHeight="1" x14ac:dyDescent="0.2">
      <c r="A46" s="185" t="s">
        <v>40</v>
      </c>
      <c r="B46" s="185"/>
      <c r="C46" s="185"/>
      <c r="D46" s="185"/>
      <c r="E46" s="185"/>
      <c r="F46" s="185"/>
      <c r="G46" s="15">
        <v>39</v>
      </c>
      <c r="H46" s="33">
        <v>534205</v>
      </c>
      <c r="I46" s="33">
        <v>541768</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376458823</v>
      </c>
      <c r="I49" s="33">
        <v>370347054</v>
      </c>
    </row>
    <row r="50" spans="1:9" ht="12.75" customHeight="1" x14ac:dyDescent="0.2">
      <c r="A50" s="185" t="s">
        <v>44</v>
      </c>
      <c r="B50" s="185"/>
      <c r="C50" s="185"/>
      <c r="D50" s="185"/>
      <c r="E50" s="185"/>
      <c r="F50" s="185"/>
      <c r="G50" s="15">
        <v>43</v>
      </c>
      <c r="H50" s="33">
        <v>6549181</v>
      </c>
      <c r="I50" s="33">
        <v>2674589</v>
      </c>
    </row>
    <row r="51" spans="1:9" ht="12.75" customHeight="1" x14ac:dyDescent="0.2">
      <c r="A51" s="185" t="s">
        <v>45</v>
      </c>
      <c r="B51" s="185"/>
      <c r="C51" s="185"/>
      <c r="D51" s="185"/>
      <c r="E51" s="185"/>
      <c r="F51" s="185"/>
      <c r="G51" s="15">
        <v>44</v>
      </c>
      <c r="H51" s="33">
        <v>16224839</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1422905419</v>
      </c>
      <c r="I53" s="34">
        <f>SUM(I54:I59)</f>
        <v>1643337056</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22514675</v>
      </c>
      <c r="I55" s="33">
        <v>23720641</v>
      </c>
    </row>
    <row r="56" spans="1:9" ht="12.75" customHeight="1" x14ac:dyDescent="0.2">
      <c r="A56" s="185" t="s">
        <v>50</v>
      </c>
      <c r="B56" s="185"/>
      <c r="C56" s="185"/>
      <c r="D56" s="185"/>
      <c r="E56" s="185"/>
      <c r="F56" s="185"/>
      <c r="G56" s="15">
        <v>49</v>
      </c>
      <c r="H56" s="33">
        <v>1394252777</v>
      </c>
      <c r="I56" s="33">
        <v>1609985576</v>
      </c>
    </row>
    <row r="57" spans="1:9" ht="12.75" customHeight="1" x14ac:dyDescent="0.2">
      <c r="A57" s="185" t="s">
        <v>51</v>
      </c>
      <c r="B57" s="185"/>
      <c r="C57" s="185"/>
      <c r="D57" s="185"/>
      <c r="E57" s="185"/>
      <c r="F57" s="185"/>
      <c r="G57" s="15">
        <v>50</v>
      </c>
      <c r="H57" s="33">
        <v>33378</v>
      </c>
      <c r="I57" s="33">
        <v>29591</v>
      </c>
    </row>
    <row r="58" spans="1:9" ht="12.75" customHeight="1" x14ac:dyDescent="0.2">
      <c r="A58" s="185" t="s">
        <v>52</v>
      </c>
      <c r="B58" s="185"/>
      <c r="C58" s="185"/>
      <c r="D58" s="185"/>
      <c r="E58" s="185"/>
      <c r="F58" s="185"/>
      <c r="G58" s="15">
        <v>51</v>
      </c>
      <c r="H58" s="33">
        <v>4494847</v>
      </c>
      <c r="I58" s="33">
        <v>5496276</v>
      </c>
    </row>
    <row r="59" spans="1:9" ht="12.75" customHeight="1" x14ac:dyDescent="0.2">
      <c r="A59" s="185" t="s">
        <v>53</v>
      </c>
      <c r="B59" s="185"/>
      <c r="C59" s="185"/>
      <c r="D59" s="185"/>
      <c r="E59" s="185"/>
      <c r="F59" s="185"/>
      <c r="G59" s="15">
        <v>52</v>
      </c>
      <c r="H59" s="33">
        <v>1609742</v>
      </c>
      <c r="I59" s="33">
        <v>4104972</v>
      </c>
    </row>
    <row r="60" spans="1:9" ht="12.75" customHeight="1" x14ac:dyDescent="0.2">
      <c r="A60" s="189" t="s">
        <v>54</v>
      </c>
      <c r="B60" s="189"/>
      <c r="C60" s="189"/>
      <c r="D60" s="189"/>
      <c r="E60" s="189"/>
      <c r="F60" s="189"/>
      <c r="G60" s="16">
        <v>53</v>
      </c>
      <c r="H60" s="34">
        <f>SUM(H61:H69)</f>
        <v>5653452</v>
      </c>
      <c r="I60" s="34">
        <f>SUM(I61:I69)</f>
        <v>5070821</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5653452</v>
      </c>
      <c r="I68" s="33">
        <v>5070821</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53420725</v>
      </c>
      <c r="I70" s="33">
        <v>78467830</v>
      </c>
    </row>
    <row r="71" spans="1:9" ht="12.75" customHeight="1" x14ac:dyDescent="0.2">
      <c r="A71" s="186" t="s">
        <v>58</v>
      </c>
      <c r="B71" s="186"/>
      <c r="C71" s="186"/>
      <c r="D71" s="186"/>
      <c r="E71" s="186"/>
      <c r="F71" s="186"/>
      <c r="G71" s="15">
        <v>64</v>
      </c>
      <c r="H71" s="33">
        <v>888812</v>
      </c>
      <c r="I71" s="33">
        <v>881399</v>
      </c>
    </row>
    <row r="72" spans="1:9" ht="12.75" customHeight="1" x14ac:dyDescent="0.2">
      <c r="A72" s="187" t="s">
        <v>383</v>
      </c>
      <c r="B72" s="187"/>
      <c r="C72" s="187"/>
      <c r="D72" s="187"/>
      <c r="E72" s="187"/>
      <c r="F72" s="187"/>
      <c r="G72" s="16">
        <v>65</v>
      </c>
      <c r="H72" s="34">
        <f>H8+H9+H44+H71</f>
        <v>2340728811</v>
      </c>
      <c r="I72" s="34">
        <f>I8+I9+I44+I71</f>
        <v>2592462646</v>
      </c>
    </row>
    <row r="73" spans="1:9" ht="12.75" customHeight="1" x14ac:dyDescent="0.2">
      <c r="A73" s="186" t="s">
        <v>59</v>
      </c>
      <c r="B73" s="186"/>
      <c r="C73" s="186"/>
      <c r="D73" s="186"/>
      <c r="E73" s="186"/>
      <c r="F73" s="186"/>
      <c r="G73" s="15">
        <v>66</v>
      </c>
      <c r="H73" s="33">
        <v>127268833</v>
      </c>
      <c r="I73" s="33">
        <v>146642127</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504628275</v>
      </c>
      <c r="I75" s="34">
        <f>I76+I77+I78+I84+I85+I89+I92+I95</f>
        <v>545526418</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9" t="s">
        <v>63</v>
      </c>
      <c r="B78" s="189"/>
      <c r="C78" s="189"/>
      <c r="D78" s="189"/>
      <c r="E78" s="189"/>
      <c r="F78" s="189"/>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188" t="s">
        <v>69</v>
      </c>
      <c r="B84" s="188"/>
      <c r="C84" s="188"/>
      <c r="D84" s="188"/>
      <c r="E84" s="188"/>
      <c r="F84" s="188"/>
      <c r="G84" s="118">
        <v>76</v>
      </c>
      <c r="H84" s="33">
        <v>0</v>
      </c>
      <c r="I84" s="33">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168375311</v>
      </c>
      <c r="I89" s="34">
        <f>I90-I91</f>
        <v>205180117</v>
      </c>
    </row>
    <row r="90" spans="1:9" ht="12.75" customHeight="1" x14ac:dyDescent="0.2">
      <c r="A90" s="185" t="s">
        <v>75</v>
      </c>
      <c r="B90" s="185"/>
      <c r="C90" s="185"/>
      <c r="D90" s="185"/>
      <c r="E90" s="185"/>
      <c r="F90" s="185"/>
      <c r="G90" s="15">
        <v>82</v>
      </c>
      <c r="H90" s="33">
        <v>168375311</v>
      </c>
      <c r="I90" s="33">
        <v>205180117</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72780086</v>
      </c>
      <c r="I92" s="34">
        <f>I93-I94</f>
        <v>76873423</v>
      </c>
    </row>
    <row r="93" spans="1:9" ht="12.75" customHeight="1" x14ac:dyDescent="0.2">
      <c r="A93" s="185" t="s">
        <v>78</v>
      </c>
      <c r="B93" s="185"/>
      <c r="C93" s="185"/>
      <c r="D93" s="185"/>
      <c r="E93" s="185"/>
      <c r="F93" s="185"/>
      <c r="G93" s="15">
        <v>85</v>
      </c>
      <c r="H93" s="33">
        <v>72780086</v>
      </c>
      <c r="I93" s="33">
        <v>76873423</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571767</v>
      </c>
      <c r="I96" s="34">
        <f>SUM(I97:I102)</f>
        <v>1334165</v>
      </c>
    </row>
    <row r="97" spans="1:9" ht="12.75" customHeight="1" x14ac:dyDescent="0.2">
      <c r="A97" s="185" t="s">
        <v>81</v>
      </c>
      <c r="B97" s="185"/>
      <c r="C97" s="185"/>
      <c r="D97" s="185"/>
      <c r="E97" s="185"/>
      <c r="F97" s="185"/>
      <c r="G97" s="15">
        <v>89</v>
      </c>
      <c r="H97" s="33">
        <v>571767</v>
      </c>
      <c r="I97" s="33">
        <v>1334165</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53395100</v>
      </c>
      <c r="I103" s="34">
        <f>SUM(I104:I114)</f>
        <v>60201912</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4686053</v>
      </c>
      <c r="I109" s="33">
        <v>5823431</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32162488</v>
      </c>
      <c r="I113" s="33">
        <v>36683040</v>
      </c>
    </row>
    <row r="114" spans="1:9" ht="12.75" customHeight="1" x14ac:dyDescent="0.2">
      <c r="A114" s="185" t="s">
        <v>97</v>
      </c>
      <c r="B114" s="185"/>
      <c r="C114" s="185"/>
      <c r="D114" s="185"/>
      <c r="E114" s="185"/>
      <c r="F114" s="185"/>
      <c r="G114" s="15">
        <v>106</v>
      </c>
      <c r="H114" s="33">
        <v>16546559</v>
      </c>
      <c r="I114" s="33">
        <v>17695441</v>
      </c>
    </row>
    <row r="115" spans="1:9" ht="12.75" customHeight="1" x14ac:dyDescent="0.2">
      <c r="A115" s="187" t="s">
        <v>387</v>
      </c>
      <c r="B115" s="187"/>
      <c r="C115" s="187"/>
      <c r="D115" s="187"/>
      <c r="E115" s="187"/>
      <c r="F115" s="187"/>
      <c r="G115" s="16">
        <v>107</v>
      </c>
      <c r="H115" s="34">
        <f>SUM(H116:H129)</f>
        <v>1775104454</v>
      </c>
      <c r="I115" s="34">
        <f>SUM(I116:I129)</f>
        <v>1984008494</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50807170</v>
      </c>
      <c r="I118" s="33">
        <v>64034757</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318574169</v>
      </c>
      <c r="I121" s="33">
        <v>297326208</v>
      </c>
    </row>
    <row r="122" spans="1:9" ht="12.75" customHeight="1" x14ac:dyDescent="0.2">
      <c r="A122" s="185" t="s">
        <v>93</v>
      </c>
      <c r="B122" s="185"/>
      <c r="C122" s="185"/>
      <c r="D122" s="185"/>
      <c r="E122" s="185"/>
      <c r="F122" s="185"/>
      <c r="G122" s="15">
        <v>114</v>
      </c>
      <c r="H122" s="33">
        <v>4381470</v>
      </c>
      <c r="I122" s="33">
        <v>2344202</v>
      </c>
    </row>
    <row r="123" spans="1:9" ht="12.75" customHeight="1" x14ac:dyDescent="0.2">
      <c r="A123" s="185" t="s">
        <v>94</v>
      </c>
      <c r="B123" s="185"/>
      <c r="C123" s="185"/>
      <c r="D123" s="185"/>
      <c r="E123" s="185"/>
      <c r="F123" s="185"/>
      <c r="G123" s="15">
        <v>115</v>
      </c>
      <c r="H123" s="33">
        <v>1356878915</v>
      </c>
      <c r="I123" s="33">
        <v>1561456400</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12318353</v>
      </c>
      <c r="I125" s="33">
        <v>13023101</v>
      </c>
    </row>
    <row r="126" spans="1:9" x14ac:dyDescent="0.2">
      <c r="A126" s="185" t="s">
        <v>99</v>
      </c>
      <c r="B126" s="185"/>
      <c r="C126" s="185"/>
      <c r="D126" s="185"/>
      <c r="E126" s="185"/>
      <c r="F126" s="185"/>
      <c r="G126" s="15">
        <v>118</v>
      </c>
      <c r="H126" s="33">
        <v>21395939</v>
      </c>
      <c r="I126" s="33">
        <v>28743182</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10748438</v>
      </c>
      <c r="I129" s="33">
        <v>17080644</v>
      </c>
    </row>
    <row r="130" spans="1:9" ht="22.15" customHeight="1" x14ac:dyDescent="0.2">
      <c r="A130" s="186" t="s">
        <v>103</v>
      </c>
      <c r="B130" s="186"/>
      <c r="C130" s="186"/>
      <c r="D130" s="186"/>
      <c r="E130" s="186"/>
      <c r="F130" s="186"/>
      <c r="G130" s="15">
        <v>122</v>
      </c>
      <c r="H130" s="33">
        <v>7029215</v>
      </c>
      <c r="I130" s="33">
        <v>1391657</v>
      </c>
    </row>
    <row r="131" spans="1:9" x14ac:dyDescent="0.2">
      <c r="A131" s="187" t="s">
        <v>388</v>
      </c>
      <c r="B131" s="187"/>
      <c r="C131" s="187"/>
      <c r="D131" s="187"/>
      <c r="E131" s="187"/>
      <c r="F131" s="187"/>
      <c r="G131" s="16">
        <v>123</v>
      </c>
      <c r="H131" s="34">
        <f>H75+H96+H103+H115+H130</f>
        <v>2340728811</v>
      </c>
      <c r="I131" s="34">
        <f>I75+I96+I103+I115+I130</f>
        <v>2592462646</v>
      </c>
    </row>
    <row r="132" spans="1:9" x14ac:dyDescent="0.2">
      <c r="A132" s="186" t="s">
        <v>104</v>
      </c>
      <c r="B132" s="186"/>
      <c r="C132" s="186"/>
      <c r="D132" s="186"/>
      <c r="E132" s="186"/>
      <c r="F132" s="186"/>
      <c r="G132" s="15">
        <v>124</v>
      </c>
      <c r="H132" s="33">
        <v>127268833</v>
      </c>
      <c r="I132" s="33">
        <v>146642127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15748031496062992" right="0.15748031496062992" top="0.59055118110236227"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92" zoomScaleNormal="92" zoomScaleSheetLayoutView="110" workbookViewId="0">
      <selection activeCell="A4" sqref="A4: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19"/>
      <c r="K1" s="119"/>
    </row>
    <row r="2" spans="1:11" x14ac:dyDescent="0.2">
      <c r="A2" s="219" t="s">
        <v>462</v>
      </c>
      <c r="B2" s="195"/>
      <c r="C2" s="195"/>
      <c r="D2" s="195"/>
      <c r="E2" s="195"/>
      <c r="F2" s="195"/>
      <c r="G2" s="195"/>
      <c r="H2" s="195"/>
      <c r="I2" s="195"/>
      <c r="J2" s="119"/>
      <c r="K2" s="119"/>
    </row>
    <row r="3" spans="1:11" x14ac:dyDescent="0.2">
      <c r="A3" s="225" t="s">
        <v>355</v>
      </c>
      <c r="B3" s="226"/>
      <c r="C3" s="226"/>
      <c r="D3" s="226"/>
      <c r="E3" s="226"/>
      <c r="F3" s="226"/>
      <c r="G3" s="226"/>
      <c r="H3" s="226"/>
      <c r="I3" s="226"/>
      <c r="J3" s="227"/>
      <c r="K3" s="227"/>
    </row>
    <row r="4" spans="1:11" x14ac:dyDescent="0.2">
      <c r="A4" s="228" t="s">
        <v>454</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3647091854</v>
      </c>
      <c r="I8" s="37">
        <f>SUM(I9:I13)</f>
        <v>957559248</v>
      </c>
      <c r="J8" s="37">
        <f>SUM(J9:J13)</f>
        <v>3989596884</v>
      </c>
      <c r="K8" s="37">
        <f>SUM(K9:K13)</f>
        <v>992095884</v>
      </c>
    </row>
    <row r="9" spans="1:11" x14ac:dyDescent="0.2">
      <c r="A9" s="185" t="s">
        <v>121</v>
      </c>
      <c r="B9" s="185"/>
      <c r="C9" s="185"/>
      <c r="D9" s="185"/>
      <c r="E9" s="185"/>
      <c r="F9" s="185"/>
      <c r="G9" s="15">
        <v>126</v>
      </c>
      <c r="H9" s="33">
        <v>12310</v>
      </c>
      <c r="I9" s="33">
        <v>12310</v>
      </c>
      <c r="J9" s="33">
        <v>0</v>
      </c>
      <c r="K9" s="33">
        <v>0</v>
      </c>
    </row>
    <row r="10" spans="1:11" x14ac:dyDescent="0.2">
      <c r="A10" s="185" t="s">
        <v>122</v>
      </c>
      <c r="B10" s="185"/>
      <c r="C10" s="185"/>
      <c r="D10" s="185"/>
      <c r="E10" s="185"/>
      <c r="F10" s="185"/>
      <c r="G10" s="15">
        <v>127</v>
      </c>
      <c r="H10" s="33">
        <v>3628077992</v>
      </c>
      <c r="I10" s="33">
        <v>952424333</v>
      </c>
      <c r="J10" s="33">
        <v>3970720217</v>
      </c>
      <c r="K10" s="33">
        <v>987019598</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19001552</v>
      </c>
      <c r="I13" s="33">
        <f>5121042+1563</f>
        <v>5122605</v>
      </c>
      <c r="J13" s="33">
        <v>18876667</v>
      </c>
      <c r="K13" s="33">
        <v>5076286</v>
      </c>
    </row>
    <row r="14" spans="1:11" x14ac:dyDescent="0.2">
      <c r="A14" s="213" t="s">
        <v>126</v>
      </c>
      <c r="B14" s="213"/>
      <c r="C14" s="213"/>
      <c r="D14" s="213"/>
      <c r="E14" s="213"/>
      <c r="F14" s="213"/>
      <c r="G14" s="20">
        <v>131</v>
      </c>
      <c r="H14" s="37">
        <f>H15+H16+H20+H24+H25+H26+H29+H36</f>
        <v>3554222613</v>
      </c>
      <c r="I14" s="37">
        <f>I15+I16+I20+I24+I25+I26+I29+I36</f>
        <v>941643525</v>
      </c>
      <c r="J14" s="37">
        <f>J15+J16+J20+J24+J25+J26+J29+J36</f>
        <v>3892346897</v>
      </c>
      <c r="K14" s="37">
        <f>K15+K16+K20+K24+K25+K26+K29+K36</f>
        <v>963058636</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3385000440</v>
      </c>
      <c r="I16" s="37">
        <f>SUM(I17:I19)</f>
        <v>893329495</v>
      </c>
      <c r="J16" s="37">
        <f>SUM(J17:J19)</f>
        <v>3708270292</v>
      </c>
      <c r="K16" s="37">
        <f>SUM(K17:K19)</f>
        <v>914369434</v>
      </c>
    </row>
    <row r="17" spans="1:11" x14ac:dyDescent="0.2">
      <c r="A17" s="215" t="s">
        <v>128</v>
      </c>
      <c r="B17" s="215"/>
      <c r="C17" s="215"/>
      <c r="D17" s="215"/>
      <c r="E17" s="215"/>
      <c r="F17" s="215"/>
      <c r="G17" s="15">
        <v>134</v>
      </c>
      <c r="H17" s="33">
        <v>13893740</v>
      </c>
      <c r="I17" s="33">
        <v>3307701</v>
      </c>
      <c r="J17" s="33">
        <v>12506702</v>
      </c>
      <c r="K17" s="33">
        <v>3229465</v>
      </c>
    </row>
    <row r="18" spans="1:11" x14ac:dyDescent="0.2">
      <c r="A18" s="215" t="s">
        <v>129</v>
      </c>
      <c r="B18" s="215"/>
      <c r="C18" s="215"/>
      <c r="D18" s="215"/>
      <c r="E18" s="215"/>
      <c r="F18" s="215"/>
      <c r="G18" s="15">
        <v>135</v>
      </c>
      <c r="H18" s="33">
        <v>3338881068</v>
      </c>
      <c r="I18" s="33">
        <v>878722823</v>
      </c>
      <c r="J18" s="33">
        <v>3671496906</v>
      </c>
      <c r="K18" s="33">
        <v>903786459</v>
      </c>
    </row>
    <row r="19" spans="1:11" x14ac:dyDescent="0.2">
      <c r="A19" s="215" t="s">
        <v>130</v>
      </c>
      <c r="B19" s="215"/>
      <c r="C19" s="215"/>
      <c r="D19" s="215"/>
      <c r="E19" s="215"/>
      <c r="F19" s="215"/>
      <c r="G19" s="15">
        <v>136</v>
      </c>
      <c r="H19" s="33">
        <v>32225632</v>
      </c>
      <c r="I19" s="33">
        <v>11298971</v>
      </c>
      <c r="J19" s="33">
        <v>24266684</v>
      </c>
      <c r="K19" s="33">
        <v>7353510</v>
      </c>
    </row>
    <row r="20" spans="1:11" x14ac:dyDescent="0.2">
      <c r="A20" s="214" t="s">
        <v>131</v>
      </c>
      <c r="B20" s="214"/>
      <c r="C20" s="214"/>
      <c r="D20" s="214"/>
      <c r="E20" s="214"/>
      <c r="F20" s="214"/>
      <c r="G20" s="20">
        <v>137</v>
      </c>
      <c r="H20" s="37">
        <f>SUM(H21:H23)</f>
        <v>110067297</v>
      </c>
      <c r="I20" s="37">
        <f>SUM(I21:I23)</f>
        <v>29005513</v>
      </c>
      <c r="J20" s="37">
        <f>SUM(J21:J23)</f>
        <v>118977805</v>
      </c>
      <c r="K20" s="37">
        <f>SUM(K21:K23)</f>
        <v>29939148</v>
      </c>
    </row>
    <row r="21" spans="1:11" x14ac:dyDescent="0.2">
      <c r="A21" s="215" t="s">
        <v>109</v>
      </c>
      <c r="B21" s="215"/>
      <c r="C21" s="215"/>
      <c r="D21" s="215"/>
      <c r="E21" s="215"/>
      <c r="F21" s="215"/>
      <c r="G21" s="15">
        <v>138</v>
      </c>
      <c r="H21" s="33">
        <v>68095789</v>
      </c>
      <c r="I21" s="33">
        <v>17922880</v>
      </c>
      <c r="J21" s="33">
        <v>74148476</v>
      </c>
      <c r="K21" s="33">
        <v>18717919</v>
      </c>
    </row>
    <row r="22" spans="1:11" x14ac:dyDescent="0.2">
      <c r="A22" s="215" t="s">
        <v>110</v>
      </c>
      <c r="B22" s="215"/>
      <c r="C22" s="215"/>
      <c r="D22" s="215"/>
      <c r="E22" s="215"/>
      <c r="F22" s="215"/>
      <c r="G22" s="15">
        <v>139</v>
      </c>
      <c r="H22" s="33">
        <v>28455249</v>
      </c>
      <c r="I22" s="33">
        <v>7499978</v>
      </c>
      <c r="J22" s="33">
        <v>30079626</v>
      </c>
      <c r="K22" s="33">
        <v>7482820</v>
      </c>
    </row>
    <row r="23" spans="1:11" x14ac:dyDescent="0.2">
      <c r="A23" s="215" t="s">
        <v>111</v>
      </c>
      <c r="B23" s="215"/>
      <c r="C23" s="215"/>
      <c r="D23" s="215"/>
      <c r="E23" s="215"/>
      <c r="F23" s="215"/>
      <c r="G23" s="15">
        <v>140</v>
      </c>
      <c r="H23" s="33">
        <v>13516259</v>
      </c>
      <c r="I23" s="33">
        <v>3582655</v>
      </c>
      <c r="J23" s="33">
        <v>14749703</v>
      </c>
      <c r="K23" s="33">
        <v>3738409</v>
      </c>
    </row>
    <row r="24" spans="1:11" x14ac:dyDescent="0.2">
      <c r="A24" s="185" t="s">
        <v>112</v>
      </c>
      <c r="B24" s="185"/>
      <c r="C24" s="185"/>
      <c r="D24" s="185"/>
      <c r="E24" s="185"/>
      <c r="F24" s="185"/>
      <c r="G24" s="15">
        <v>141</v>
      </c>
      <c r="H24" s="33">
        <v>25009999</v>
      </c>
      <c r="I24" s="33">
        <v>6354815</v>
      </c>
      <c r="J24" s="33">
        <v>26795446</v>
      </c>
      <c r="K24" s="33">
        <v>6867839</v>
      </c>
    </row>
    <row r="25" spans="1:11" x14ac:dyDescent="0.2">
      <c r="A25" s="185" t="s">
        <v>113</v>
      </c>
      <c r="B25" s="185"/>
      <c r="C25" s="185"/>
      <c r="D25" s="185"/>
      <c r="E25" s="185"/>
      <c r="F25" s="185"/>
      <c r="G25" s="15">
        <v>142</v>
      </c>
      <c r="H25" s="33">
        <v>32985422</v>
      </c>
      <c r="I25" s="33">
        <v>13455412</v>
      </c>
      <c r="J25" s="33">
        <v>37392568</v>
      </c>
      <c r="K25" s="33">
        <v>10764320</v>
      </c>
    </row>
    <row r="26" spans="1:11" x14ac:dyDescent="0.2">
      <c r="A26" s="214" t="s">
        <v>132</v>
      </c>
      <c r="B26" s="214"/>
      <c r="C26" s="214"/>
      <c r="D26" s="214"/>
      <c r="E26" s="214"/>
      <c r="F26" s="214"/>
      <c r="G26" s="20">
        <v>143</v>
      </c>
      <c r="H26" s="37">
        <f>H27+H28</f>
        <v>323597</v>
      </c>
      <c r="I26" s="37">
        <f>I27+I28</f>
        <v>-953540</v>
      </c>
      <c r="J26" s="37">
        <f>J27+J28</f>
        <v>-330675</v>
      </c>
      <c r="K26" s="37">
        <f>K27+K28</f>
        <v>-123566</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323597</v>
      </c>
      <c r="I28" s="33">
        <v>-953540</v>
      </c>
      <c r="J28" s="33">
        <v>-330675</v>
      </c>
      <c r="K28" s="33">
        <v>-123566</v>
      </c>
    </row>
    <row r="29" spans="1:11" x14ac:dyDescent="0.2">
      <c r="A29" s="214" t="s">
        <v>135</v>
      </c>
      <c r="B29" s="214"/>
      <c r="C29" s="214"/>
      <c r="D29" s="214"/>
      <c r="E29" s="214"/>
      <c r="F29" s="214"/>
      <c r="G29" s="20">
        <v>146</v>
      </c>
      <c r="H29" s="37">
        <f>SUM(H30:H35)</f>
        <v>835858</v>
      </c>
      <c r="I29" s="37">
        <f>SUM(I30:I35)</f>
        <v>451830</v>
      </c>
      <c r="J29" s="37">
        <f>SUM(J30:J35)</f>
        <v>1241461</v>
      </c>
      <c r="K29" s="37">
        <f>SUM(K30:K35)</f>
        <v>1241461</v>
      </c>
    </row>
    <row r="30" spans="1:11" x14ac:dyDescent="0.2">
      <c r="A30" s="215" t="s">
        <v>136</v>
      </c>
      <c r="B30" s="215"/>
      <c r="C30" s="215"/>
      <c r="D30" s="215"/>
      <c r="E30" s="215"/>
      <c r="F30" s="215"/>
      <c r="G30" s="15">
        <v>147</v>
      </c>
      <c r="H30" s="33">
        <v>248491</v>
      </c>
      <c r="I30" s="33">
        <v>248491</v>
      </c>
      <c r="J30" s="33">
        <v>513000</v>
      </c>
      <c r="K30" s="33">
        <v>513000</v>
      </c>
    </row>
    <row r="31" spans="1:11" x14ac:dyDescent="0.2">
      <c r="A31" s="215" t="s">
        <v>137</v>
      </c>
      <c r="B31" s="215"/>
      <c r="C31" s="215"/>
      <c r="D31" s="215"/>
      <c r="E31" s="215"/>
      <c r="F31" s="215"/>
      <c r="G31" s="15">
        <v>148</v>
      </c>
      <c r="H31" s="33"/>
      <c r="I31" s="33">
        <v>0</v>
      </c>
      <c r="J31" s="33">
        <v>0</v>
      </c>
      <c r="K31" s="33">
        <v>0</v>
      </c>
    </row>
    <row r="32" spans="1:11" x14ac:dyDescent="0.2">
      <c r="A32" s="215" t="s">
        <v>138</v>
      </c>
      <c r="B32" s="215"/>
      <c r="C32" s="215"/>
      <c r="D32" s="215"/>
      <c r="E32" s="215"/>
      <c r="F32" s="215"/>
      <c r="G32" s="15">
        <v>149</v>
      </c>
      <c r="H32" s="33">
        <v>414306</v>
      </c>
      <c r="I32" s="33">
        <v>30278</v>
      </c>
      <c r="J32" s="33">
        <v>29074</v>
      </c>
      <c r="K32" s="33">
        <v>29074</v>
      </c>
    </row>
    <row r="33" spans="1:11" x14ac:dyDescent="0.2">
      <c r="A33" s="215" t="s">
        <v>139</v>
      </c>
      <c r="B33" s="215"/>
      <c r="C33" s="215"/>
      <c r="D33" s="215"/>
      <c r="E33" s="215"/>
      <c r="F33" s="215"/>
      <c r="G33" s="15">
        <v>150</v>
      </c>
      <c r="H33" s="33"/>
      <c r="I33" s="33">
        <v>0</v>
      </c>
      <c r="J33" s="33">
        <v>0</v>
      </c>
      <c r="K33" s="33">
        <v>0</v>
      </c>
    </row>
    <row r="34" spans="1:11" x14ac:dyDescent="0.2">
      <c r="A34" s="215" t="s">
        <v>140</v>
      </c>
      <c r="B34" s="215"/>
      <c r="C34" s="215"/>
      <c r="D34" s="215"/>
      <c r="E34" s="215"/>
      <c r="F34" s="215"/>
      <c r="G34" s="15">
        <v>151</v>
      </c>
      <c r="H34" s="33"/>
      <c r="I34" s="33">
        <v>0</v>
      </c>
      <c r="J34" s="33">
        <v>0</v>
      </c>
      <c r="K34" s="33">
        <v>0</v>
      </c>
    </row>
    <row r="35" spans="1:11" x14ac:dyDescent="0.2">
      <c r="A35" s="215" t="s">
        <v>141</v>
      </c>
      <c r="B35" s="215"/>
      <c r="C35" s="215"/>
      <c r="D35" s="215"/>
      <c r="E35" s="215"/>
      <c r="F35" s="215"/>
      <c r="G35" s="15">
        <v>152</v>
      </c>
      <c r="H35" s="33">
        <v>173061</v>
      </c>
      <c r="I35" s="33">
        <v>173061</v>
      </c>
      <c r="J35" s="33">
        <v>699387</v>
      </c>
      <c r="K35" s="33">
        <v>699387</v>
      </c>
    </row>
    <row r="36" spans="1:11" x14ac:dyDescent="0.2">
      <c r="A36" s="185" t="s">
        <v>114</v>
      </c>
      <c r="B36" s="185"/>
      <c r="C36" s="185"/>
      <c r="D36" s="185"/>
      <c r="E36" s="185"/>
      <c r="F36" s="185"/>
      <c r="G36" s="15">
        <v>153</v>
      </c>
      <c r="H36" s="33"/>
      <c r="I36" s="33">
        <v>0</v>
      </c>
      <c r="J36" s="33">
        <v>0</v>
      </c>
      <c r="K36" s="33">
        <v>0</v>
      </c>
    </row>
    <row r="37" spans="1:11" x14ac:dyDescent="0.2">
      <c r="A37" s="213" t="s">
        <v>142</v>
      </c>
      <c r="B37" s="213"/>
      <c r="C37" s="213"/>
      <c r="D37" s="213"/>
      <c r="E37" s="213"/>
      <c r="F37" s="213"/>
      <c r="G37" s="20">
        <v>154</v>
      </c>
      <c r="H37" s="37">
        <f>SUM(H38:H47)</f>
        <v>4020541</v>
      </c>
      <c r="I37" s="37">
        <f>SUM(I38:I47)</f>
        <v>1533467</v>
      </c>
      <c r="J37" s="37">
        <f>SUM(J38:J47)</f>
        <v>4027049</v>
      </c>
      <c r="K37" s="37">
        <f>SUM(K38:K47)</f>
        <v>1529480</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1949410</v>
      </c>
      <c r="I39" s="33">
        <v>355383</v>
      </c>
      <c r="J39" s="33">
        <v>2298482</v>
      </c>
      <c r="K39" s="33">
        <v>679926</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-37</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2071131</v>
      </c>
      <c r="I44" s="33">
        <v>1178084</v>
      </c>
      <c r="J44" s="33">
        <v>1728567</v>
      </c>
      <c r="K44" s="33">
        <v>849591</v>
      </c>
    </row>
    <row r="45" spans="1:11" x14ac:dyDescent="0.2">
      <c r="A45" s="185" t="s">
        <v>150</v>
      </c>
      <c r="B45" s="185"/>
      <c r="C45" s="185"/>
      <c r="D45" s="185"/>
      <c r="E45" s="185"/>
      <c r="F45" s="185"/>
      <c r="G45" s="15">
        <v>162</v>
      </c>
      <c r="H45" s="33">
        <v>0</v>
      </c>
      <c r="I45" s="33">
        <v>0</v>
      </c>
      <c r="J45" s="33">
        <v>0</v>
      </c>
      <c r="K45" s="33">
        <v>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13" t="s">
        <v>153</v>
      </c>
      <c r="B48" s="213"/>
      <c r="C48" s="213"/>
      <c r="D48" s="213"/>
      <c r="E48" s="213"/>
      <c r="F48" s="213"/>
      <c r="G48" s="20">
        <v>165</v>
      </c>
      <c r="H48" s="37">
        <f>SUM(H49:H55)</f>
        <v>6872698</v>
      </c>
      <c r="I48" s="37">
        <f>SUM(I49:I55)</f>
        <v>1871959</v>
      </c>
      <c r="J48" s="37">
        <f>SUM(J49:J55)</f>
        <v>7515416</v>
      </c>
      <c r="K48" s="37">
        <f>SUM(K49:K55)</f>
        <v>1944985</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6681196</v>
      </c>
      <c r="I51" s="33">
        <v>1687495</v>
      </c>
      <c r="J51" s="33">
        <v>6926728</v>
      </c>
      <c r="K51" s="33">
        <v>1914583</v>
      </c>
    </row>
    <row r="52" spans="1:11" x14ac:dyDescent="0.2">
      <c r="A52" s="209" t="s">
        <v>157</v>
      </c>
      <c r="B52" s="209"/>
      <c r="C52" s="209"/>
      <c r="D52" s="209"/>
      <c r="E52" s="209"/>
      <c r="F52" s="209"/>
      <c r="G52" s="15">
        <v>169</v>
      </c>
      <c r="H52" s="33">
        <v>191502</v>
      </c>
      <c r="I52" s="33">
        <v>184464</v>
      </c>
      <c r="J52" s="33">
        <v>588688</v>
      </c>
      <c r="K52" s="33">
        <v>30402</v>
      </c>
    </row>
    <row r="53" spans="1:11" x14ac:dyDescent="0.2">
      <c r="A53" s="209" t="s">
        <v>158</v>
      </c>
      <c r="B53" s="209"/>
      <c r="C53" s="209"/>
      <c r="D53" s="209"/>
      <c r="E53" s="209"/>
      <c r="F53" s="209"/>
      <c r="G53" s="15">
        <v>170</v>
      </c>
      <c r="H53" s="33">
        <v>0</v>
      </c>
      <c r="I53" s="33">
        <v>0</v>
      </c>
      <c r="J53" s="33">
        <v>0</v>
      </c>
      <c r="K53" s="33">
        <v>0</v>
      </c>
    </row>
    <row r="54" spans="1:11" x14ac:dyDescent="0.2">
      <c r="A54" s="209" t="s">
        <v>159</v>
      </c>
      <c r="B54" s="209"/>
      <c r="C54" s="209"/>
      <c r="D54" s="209"/>
      <c r="E54" s="209"/>
      <c r="F54" s="209"/>
      <c r="G54" s="15">
        <v>171</v>
      </c>
      <c r="H54" s="33">
        <v>0</v>
      </c>
      <c r="I54" s="33">
        <v>0</v>
      </c>
      <c r="J54" s="33">
        <v>0</v>
      </c>
      <c r="K54" s="33">
        <v>0</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0</v>
      </c>
      <c r="I56" s="33">
        <v>0</v>
      </c>
      <c r="J56" s="33">
        <v>0</v>
      </c>
      <c r="K56" s="33">
        <v>0</v>
      </c>
    </row>
    <row r="57" spans="1:11" x14ac:dyDescent="0.2">
      <c r="A57" s="218" t="s">
        <v>162</v>
      </c>
      <c r="B57" s="218"/>
      <c r="C57" s="218"/>
      <c r="D57" s="218"/>
      <c r="E57" s="218"/>
      <c r="F57" s="218"/>
      <c r="G57" s="15">
        <v>174</v>
      </c>
      <c r="H57" s="33">
        <v>0</v>
      </c>
      <c r="I57" s="33">
        <v>0</v>
      </c>
      <c r="J57" s="33">
        <v>0</v>
      </c>
      <c r="K57" s="33">
        <v>0</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3651112395</v>
      </c>
      <c r="I60" s="37">
        <f t="shared" ref="I60:K60" si="0">I8+I37+I56+I57</f>
        <v>959092715</v>
      </c>
      <c r="J60" s="37">
        <f t="shared" si="0"/>
        <v>3993623933</v>
      </c>
      <c r="K60" s="37">
        <f t="shared" si="0"/>
        <v>993625364</v>
      </c>
    </row>
    <row r="61" spans="1:11" x14ac:dyDescent="0.2">
      <c r="A61" s="213" t="s">
        <v>166</v>
      </c>
      <c r="B61" s="213"/>
      <c r="C61" s="213"/>
      <c r="D61" s="213"/>
      <c r="E61" s="213"/>
      <c r="F61" s="213"/>
      <c r="G61" s="20">
        <v>178</v>
      </c>
      <c r="H61" s="37">
        <f>H14+H48+H58+H59</f>
        <v>3561095311</v>
      </c>
      <c r="I61" s="37">
        <f t="shared" ref="I61:K61" si="1">I14+I48+I58+I59</f>
        <v>943515484</v>
      </c>
      <c r="J61" s="37">
        <f t="shared" si="1"/>
        <v>3899862313</v>
      </c>
      <c r="K61" s="37">
        <f t="shared" si="1"/>
        <v>965003621</v>
      </c>
    </row>
    <row r="62" spans="1:11" x14ac:dyDescent="0.2">
      <c r="A62" s="213" t="s">
        <v>167</v>
      </c>
      <c r="B62" s="213"/>
      <c r="C62" s="213"/>
      <c r="D62" s="213"/>
      <c r="E62" s="213"/>
      <c r="F62" s="213"/>
      <c r="G62" s="20">
        <v>179</v>
      </c>
      <c r="H62" s="37">
        <f>H60-H61</f>
        <v>90017084</v>
      </c>
      <c r="I62" s="37">
        <f t="shared" ref="I62:K62" si="2">I60-I61</f>
        <v>15577231</v>
      </c>
      <c r="J62" s="37">
        <f t="shared" si="2"/>
        <v>93761620</v>
      </c>
      <c r="K62" s="37">
        <f t="shared" si="2"/>
        <v>28621743</v>
      </c>
    </row>
    <row r="63" spans="1:11" x14ac:dyDescent="0.2">
      <c r="A63" s="212" t="s">
        <v>168</v>
      </c>
      <c r="B63" s="212"/>
      <c r="C63" s="212"/>
      <c r="D63" s="212"/>
      <c r="E63" s="212"/>
      <c r="F63" s="212"/>
      <c r="G63" s="20">
        <v>180</v>
      </c>
      <c r="H63" s="37">
        <f>+IF((H60-H61)&gt;0,(H60-H61),0)</f>
        <v>90017084</v>
      </c>
      <c r="I63" s="37">
        <f t="shared" ref="I63:K63" si="3">+IF((I60-I61)&gt;0,(I60-I61),0)</f>
        <v>15577231</v>
      </c>
      <c r="J63" s="37">
        <f t="shared" si="3"/>
        <v>93761620</v>
      </c>
      <c r="K63" s="37">
        <f t="shared" si="3"/>
        <v>28621743</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17236998</v>
      </c>
      <c r="I65" s="33">
        <v>3712402</v>
      </c>
      <c r="J65" s="33">
        <v>16888197</v>
      </c>
      <c r="K65" s="33">
        <v>5296797</v>
      </c>
    </row>
    <row r="66" spans="1:11" x14ac:dyDescent="0.2">
      <c r="A66" s="213" t="s">
        <v>170</v>
      </c>
      <c r="B66" s="213"/>
      <c r="C66" s="213"/>
      <c r="D66" s="213"/>
      <c r="E66" s="213"/>
      <c r="F66" s="213"/>
      <c r="G66" s="20">
        <v>183</v>
      </c>
      <c r="H66" s="37">
        <f>H62-H65</f>
        <v>72780086</v>
      </c>
      <c r="I66" s="37">
        <f t="shared" ref="I66:K66" si="5">I62-I65</f>
        <v>11864829</v>
      </c>
      <c r="J66" s="37">
        <f t="shared" si="5"/>
        <v>76873423</v>
      </c>
      <c r="K66" s="37">
        <f t="shared" si="5"/>
        <v>23324946</v>
      </c>
    </row>
    <row r="67" spans="1:11" x14ac:dyDescent="0.2">
      <c r="A67" s="212" t="s">
        <v>171</v>
      </c>
      <c r="B67" s="212"/>
      <c r="C67" s="212"/>
      <c r="D67" s="212"/>
      <c r="E67" s="212"/>
      <c r="F67" s="212"/>
      <c r="G67" s="20">
        <v>184</v>
      </c>
      <c r="H67" s="37">
        <f>+IF((H62-H65)&gt;0,(H62-H65),0)</f>
        <v>72780086</v>
      </c>
      <c r="I67" s="37">
        <f t="shared" ref="I67:K67" si="6">+IF((I62-I65)&gt;0,(I62-I65),0)</f>
        <v>11864829</v>
      </c>
      <c r="J67" s="37">
        <f t="shared" si="6"/>
        <v>76873423</v>
      </c>
      <c r="K67" s="37">
        <f t="shared" si="6"/>
        <v>23324946</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0">
        <v>0</v>
      </c>
      <c r="I74" s="120">
        <v>0</v>
      </c>
      <c r="J74" s="120">
        <v>0</v>
      </c>
      <c r="K74" s="120">
        <v>0</v>
      </c>
    </row>
    <row r="75" spans="1:11" x14ac:dyDescent="0.2">
      <c r="A75" s="212" t="s">
        <v>179</v>
      </c>
      <c r="B75" s="212"/>
      <c r="C75" s="212"/>
      <c r="D75" s="212"/>
      <c r="E75" s="212"/>
      <c r="F75" s="212"/>
      <c r="G75" s="20">
        <v>191</v>
      </c>
      <c r="H75" s="120">
        <v>0</v>
      </c>
      <c r="I75" s="120">
        <v>0</v>
      </c>
      <c r="J75" s="120">
        <v>0</v>
      </c>
      <c r="K75" s="120">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0">
        <v>0</v>
      </c>
      <c r="I77" s="120">
        <v>0</v>
      </c>
      <c r="J77" s="120">
        <v>0</v>
      </c>
      <c r="K77" s="120">
        <v>0</v>
      </c>
    </row>
    <row r="78" spans="1:11" x14ac:dyDescent="0.2">
      <c r="A78" s="209" t="s">
        <v>182</v>
      </c>
      <c r="B78" s="209"/>
      <c r="C78" s="209"/>
      <c r="D78" s="209"/>
      <c r="E78" s="209"/>
      <c r="F78" s="209"/>
      <c r="G78" s="15">
        <v>193</v>
      </c>
      <c r="H78" s="38">
        <v>0</v>
      </c>
      <c r="I78" s="38">
        <v>0</v>
      </c>
      <c r="J78" s="38">
        <v>0</v>
      </c>
      <c r="K78" s="38">
        <v>0</v>
      </c>
    </row>
    <row r="79" spans="1:11" x14ac:dyDescent="0.2">
      <c r="A79" s="209" t="s">
        <v>183</v>
      </c>
      <c r="B79" s="209"/>
      <c r="C79" s="209"/>
      <c r="D79" s="209"/>
      <c r="E79" s="209"/>
      <c r="F79" s="209"/>
      <c r="G79" s="15">
        <v>194</v>
      </c>
      <c r="H79" s="38">
        <v>0</v>
      </c>
      <c r="I79" s="38">
        <v>0</v>
      </c>
      <c r="J79" s="38">
        <v>0</v>
      </c>
      <c r="K79" s="38">
        <v>0</v>
      </c>
    </row>
    <row r="80" spans="1:11" x14ac:dyDescent="0.2">
      <c r="A80" s="213" t="s">
        <v>184</v>
      </c>
      <c r="B80" s="213"/>
      <c r="C80" s="213"/>
      <c r="D80" s="213"/>
      <c r="E80" s="213"/>
      <c r="F80" s="213"/>
      <c r="G80" s="20">
        <v>195</v>
      </c>
      <c r="H80" s="120">
        <v>0</v>
      </c>
      <c r="I80" s="120">
        <v>0</v>
      </c>
      <c r="J80" s="120">
        <v>0</v>
      </c>
      <c r="K80" s="120">
        <v>0</v>
      </c>
    </row>
    <row r="81" spans="1:11" x14ac:dyDescent="0.2">
      <c r="A81" s="213" t="s">
        <v>185</v>
      </c>
      <c r="B81" s="213"/>
      <c r="C81" s="213"/>
      <c r="D81" s="213"/>
      <c r="E81" s="213"/>
      <c r="F81" s="213"/>
      <c r="G81" s="20">
        <v>196</v>
      </c>
      <c r="H81" s="120">
        <v>0</v>
      </c>
      <c r="I81" s="120">
        <v>0</v>
      </c>
      <c r="J81" s="120">
        <v>0</v>
      </c>
      <c r="K81" s="120">
        <v>0</v>
      </c>
    </row>
    <row r="82" spans="1:11" x14ac:dyDescent="0.2">
      <c r="A82" s="212" t="s">
        <v>186</v>
      </c>
      <c r="B82" s="212"/>
      <c r="C82" s="212"/>
      <c r="D82" s="212"/>
      <c r="E82" s="212"/>
      <c r="F82" s="212"/>
      <c r="G82" s="20">
        <v>197</v>
      </c>
      <c r="H82" s="120">
        <v>0</v>
      </c>
      <c r="I82" s="120">
        <v>0</v>
      </c>
      <c r="J82" s="120">
        <v>0</v>
      </c>
      <c r="K82" s="120">
        <v>0</v>
      </c>
    </row>
    <row r="83" spans="1:11" x14ac:dyDescent="0.2">
      <c r="A83" s="212" t="s">
        <v>187</v>
      </c>
      <c r="B83" s="212"/>
      <c r="C83" s="212"/>
      <c r="D83" s="212"/>
      <c r="E83" s="212"/>
      <c r="F83" s="212"/>
      <c r="G83" s="20">
        <v>198</v>
      </c>
      <c r="H83" s="120">
        <v>0</v>
      </c>
      <c r="I83" s="120">
        <v>0</v>
      </c>
      <c r="J83" s="120">
        <v>0</v>
      </c>
      <c r="K83" s="120">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f>H67</f>
        <v>72780086</v>
      </c>
      <c r="I89" s="40">
        <f>I67</f>
        <v>11864829</v>
      </c>
      <c r="J89" s="40">
        <f>J67</f>
        <v>76873423</v>
      </c>
      <c r="K89" s="40">
        <f>K67</f>
        <v>23324946</v>
      </c>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v>0</v>
      </c>
      <c r="I91" s="40">
        <v>0</v>
      </c>
      <c r="J91" s="40">
        <v>0</v>
      </c>
      <c r="K91" s="40">
        <v>0</v>
      </c>
    </row>
    <row r="92" spans="1:11" ht="22.15" customHeight="1" x14ac:dyDescent="0.2">
      <c r="A92" s="209" t="s">
        <v>194</v>
      </c>
      <c r="B92" s="209"/>
      <c r="C92" s="209"/>
      <c r="D92" s="209"/>
      <c r="E92" s="209"/>
      <c r="F92" s="209"/>
      <c r="G92" s="15">
        <v>205</v>
      </c>
      <c r="H92" s="40">
        <v>0</v>
      </c>
      <c r="I92" s="40">
        <v>0</v>
      </c>
      <c r="J92" s="40">
        <v>0</v>
      </c>
      <c r="K92" s="40">
        <v>0</v>
      </c>
    </row>
    <row r="93" spans="1:11" ht="22.15" customHeight="1" x14ac:dyDescent="0.2">
      <c r="A93" s="209" t="s">
        <v>195</v>
      </c>
      <c r="B93" s="209"/>
      <c r="C93" s="209"/>
      <c r="D93" s="209"/>
      <c r="E93" s="209"/>
      <c r="F93" s="209"/>
      <c r="G93" s="15">
        <v>206</v>
      </c>
      <c r="H93" s="40">
        <v>0</v>
      </c>
      <c r="I93" s="40">
        <v>0</v>
      </c>
      <c r="J93" s="40">
        <v>0</v>
      </c>
      <c r="K93" s="40">
        <v>0</v>
      </c>
    </row>
    <row r="94" spans="1:11" ht="22.15" customHeight="1" x14ac:dyDescent="0.2">
      <c r="A94" s="209" t="s">
        <v>196</v>
      </c>
      <c r="B94" s="209"/>
      <c r="C94" s="209"/>
      <c r="D94" s="209"/>
      <c r="E94" s="209"/>
      <c r="F94" s="209"/>
      <c r="G94" s="15">
        <v>207</v>
      </c>
      <c r="H94" s="40">
        <v>0</v>
      </c>
      <c r="I94" s="40">
        <v>0</v>
      </c>
      <c r="J94" s="40">
        <v>0</v>
      </c>
      <c r="K94" s="40">
        <v>0</v>
      </c>
    </row>
    <row r="95" spans="1:11" ht="22.15" customHeight="1" x14ac:dyDescent="0.2">
      <c r="A95" s="209" t="s">
        <v>197</v>
      </c>
      <c r="B95" s="209"/>
      <c r="C95" s="209"/>
      <c r="D95" s="209"/>
      <c r="E95" s="209"/>
      <c r="F95" s="209"/>
      <c r="G95" s="15">
        <v>208</v>
      </c>
      <c r="H95" s="40">
        <v>0</v>
      </c>
      <c r="I95" s="40">
        <v>0</v>
      </c>
      <c r="J95" s="40">
        <v>0</v>
      </c>
      <c r="K95" s="40">
        <v>0</v>
      </c>
    </row>
    <row r="96" spans="1:11" ht="22.15" customHeight="1" x14ac:dyDescent="0.2">
      <c r="A96" s="209" t="s">
        <v>198</v>
      </c>
      <c r="B96" s="209"/>
      <c r="C96" s="209"/>
      <c r="D96" s="209"/>
      <c r="E96" s="209"/>
      <c r="F96" s="209"/>
      <c r="G96" s="15">
        <v>209</v>
      </c>
      <c r="H96" s="40">
        <v>0</v>
      </c>
      <c r="I96" s="40">
        <v>0</v>
      </c>
      <c r="J96" s="40">
        <v>0</v>
      </c>
      <c r="K96" s="40">
        <v>0</v>
      </c>
    </row>
    <row r="97" spans="1:11" x14ac:dyDescent="0.2">
      <c r="A97" s="209" t="s">
        <v>199</v>
      </c>
      <c r="B97" s="209"/>
      <c r="C97" s="209"/>
      <c r="D97" s="209"/>
      <c r="E97" s="209"/>
      <c r="F97" s="209"/>
      <c r="G97" s="15">
        <v>210</v>
      </c>
      <c r="H97" s="40">
        <v>0</v>
      </c>
      <c r="I97" s="40">
        <v>0</v>
      </c>
      <c r="J97" s="40">
        <v>0</v>
      </c>
      <c r="K97" s="40">
        <v>0</v>
      </c>
    </row>
    <row r="98" spans="1:11" x14ac:dyDescent="0.2">
      <c r="A98" s="209" t="s">
        <v>200</v>
      </c>
      <c r="B98" s="209"/>
      <c r="C98" s="209"/>
      <c r="D98" s="209"/>
      <c r="E98" s="209"/>
      <c r="F98" s="209"/>
      <c r="G98" s="15">
        <v>211</v>
      </c>
      <c r="H98" s="40">
        <v>0</v>
      </c>
      <c r="I98" s="40">
        <v>0</v>
      </c>
      <c r="J98" s="40">
        <v>0</v>
      </c>
      <c r="K98" s="40">
        <v>0</v>
      </c>
    </row>
    <row r="99" spans="1:11" x14ac:dyDescent="0.2">
      <c r="A99" s="186" t="s">
        <v>119</v>
      </c>
      <c r="B99" s="186"/>
      <c r="C99" s="186"/>
      <c r="D99" s="186"/>
      <c r="E99" s="186"/>
      <c r="F99" s="186"/>
      <c r="G99" s="15">
        <v>212</v>
      </c>
      <c r="H99" s="40">
        <v>0</v>
      </c>
      <c r="I99" s="40">
        <v>0</v>
      </c>
      <c r="J99" s="40">
        <v>0</v>
      </c>
      <c r="K99" s="40">
        <v>0</v>
      </c>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72780086</v>
      </c>
      <c r="I101" s="39">
        <f>I89+I100</f>
        <v>11864829</v>
      </c>
      <c r="J101" s="39">
        <f>J89+J100</f>
        <v>76873423</v>
      </c>
      <c r="K101" s="39">
        <f>K89+K100</f>
        <v>23324946</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80" zoomScaleNormal="80" zoomScaleSheetLayoutView="110" workbookViewId="0">
      <selection activeCell="K30" sqref="K3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
        <v>463</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
        <v>455</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90017084</v>
      </c>
      <c r="I8" s="43">
        <v>93761620</v>
      </c>
    </row>
    <row r="9" spans="1:9" ht="12.75" customHeight="1" x14ac:dyDescent="0.2">
      <c r="A9" s="256" t="s">
        <v>211</v>
      </c>
      <c r="B9" s="257"/>
      <c r="C9" s="257"/>
      <c r="D9" s="257"/>
      <c r="E9" s="257"/>
      <c r="F9" s="258"/>
      <c r="G9" s="25">
        <v>2</v>
      </c>
      <c r="H9" s="44">
        <f>H10+H11+H12+H13+H14+H15+H16+H17</f>
        <v>40206044</v>
      </c>
      <c r="I9" s="44">
        <f>I10+I11+I12+I13+I14+I15+I16+I17</f>
        <v>35532402</v>
      </c>
    </row>
    <row r="10" spans="1:9" ht="12.75" customHeight="1" x14ac:dyDescent="0.2">
      <c r="A10" s="253" t="s">
        <v>212</v>
      </c>
      <c r="B10" s="254"/>
      <c r="C10" s="254"/>
      <c r="D10" s="254"/>
      <c r="E10" s="254"/>
      <c r="F10" s="255"/>
      <c r="G10" s="26">
        <v>3</v>
      </c>
      <c r="H10" s="45">
        <v>25009999</v>
      </c>
      <c r="I10" s="45">
        <v>26795446</v>
      </c>
    </row>
    <row r="11" spans="1:9" ht="22.15" customHeight="1" x14ac:dyDescent="0.2">
      <c r="A11" s="253" t="s">
        <v>213</v>
      </c>
      <c r="B11" s="254"/>
      <c r="C11" s="254"/>
      <c r="D11" s="254"/>
      <c r="E11" s="254"/>
      <c r="F11" s="255"/>
      <c r="G11" s="26">
        <v>4</v>
      </c>
      <c r="H11" s="45">
        <v>2988678</v>
      </c>
      <c r="I11" s="45">
        <v>-187638</v>
      </c>
    </row>
    <row r="12" spans="1:9" ht="23.45" customHeight="1" x14ac:dyDescent="0.2">
      <c r="A12" s="253" t="s">
        <v>214</v>
      </c>
      <c r="B12" s="254"/>
      <c r="C12" s="254"/>
      <c r="D12" s="254"/>
      <c r="E12" s="254"/>
      <c r="F12" s="255"/>
      <c r="G12" s="26">
        <v>5</v>
      </c>
      <c r="H12" s="45">
        <v>259628</v>
      </c>
      <c r="I12" s="45">
        <v>-330675</v>
      </c>
    </row>
    <row r="13" spans="1:9" ht="12.75" customHeight="1" x14ac:dyDescent="0.2">
      <c r="A13" s="253" t="s">
        <v>215</v>
      </c>
      <c r="B13" s="254"/>
      <c r="C13" s="254"/>
      <c r="D13" s="254"/>
      <c r="E13" s="254"/>
      <c r="F13" s="255"/>
      <c r="G13" s="26">
        <v>6</v>
      </c>
      <c r="H13" s="45">
        <v>-2071131</v>
      </c>
      <c r="I13" s="45">
        <v>-1728567</v>
      </c>
    </row>
    <row r="14" spans="1:9" ht="12.75" customHeight="1" x14ac:dyDescent="0.2">
      <c r="A14" s="253" t="s">
        <v>216</v>
      </c>
      <c r="B14" s="254"/>
      <c r="C14" s="254"/>
      <c r="D14" s="254"/>
      <c r="E14" s="254"/>
      <c r="F14" s="255"/>
      <c r="G14" s="26">
        <v>7</v>
      </c>
      <c r="H14" s="45">
        <v>6683143</v>
      </c>
      <c r="I14" s="45">
        <v>6926728</v>
      </c>
    </row>
    <row r="15" spans="1:9" ht="12.75" customHeight="1" x14ac:dyDescent="0.2">
      <c r="A15" s="253" t="s">
        <v>217</v>
      </c>
      <c r="B15" s="254"/>
      <c r="C15" s="254"/>
      <c r="D15" s="254"/>
      <c r="E15" s="254"/>
      <c r="F15" s="255"/>
      <c r="G15" s="26">
        <v>8</v>
      </c>
      <c r="H15" s="45">
        <v>423710</v>
      </c>
      <c r="I15" s="45">
        <v>-4462</v>
      </c>
    </row>
    <row r="16" spans="1:9" ht="12.75" customHeight="1" x14ac:dyDescent="0.2">
      <c r="A16" s="253" t="s">
        <v>218</v>
      </c>
      <c r="B16" s="254"/>
      <c r="C16" s="254"/>
      <c r="D16" s="254"/>
      <c r="E16" s="254"/>
      <c r="F16" s="255"/>
      <c r="G16" s="26">
        <v>9</v>
      </c>
      <c r="H16" s="45">
        <v>1730519</v>
      </c>
      <c r="I16" s="45">
        <v>-2289022</v>
      </c>
    </row>
    <row r="17" spans="1:9" ht="25.15" customHeight="1" x14ac:dyDescent="0.2">
      <c r="A17" s="253" t="s">
        <v>219</v>
      </c>
      <c r="B17" s="254"/>
      <c r="C17" s="254"/>
      <c r="D17" s="254"/>
      <c r="E17" s="254"/>
      <c r="F17" s="255"/>
      <c r="G17" s="26">
        <v>10</v>
      </c>
      <c r="H17" s="45">
        <v>5181498</v>
      </c>
      <c r="I17" s="45">
        <v>6350592</v>
      </c>
    </row>
    <row r="18" spans="1:9" ht="28.15" customHeight="1" x14ac:dyDescent="0.2">
      <c r="A18" s="232" t="s">
        <v>390</v>
      </c>
      <c r="B18" s="233"/>
      <c r="C18" s="233"/>
      <c r="D18" s="233"/>
      <c r="E18" s="233"/>
      <c r="F18" s="234"/>
      <c r="G18" s="25">
        <v>11</v>
      </c>
      <c r="H18" s="44">
        <f>H8+H9</f>
        <v>130223128</v>
      </c>
      <c r="I18" s="44">
        <f>I8+I9</f>
        <v>129294022</v>
      </c>
    </row>
    <row r="19" spans="1:9" ht="12.75" customHeight="1" x14ac:dyDescent="0.2">
      <c r="A19" s="256" t="s">
        <v>220</v>
      </c>
      <c r="B19" s="257"/>
      <c r="C19" s="257"/>
      <c r="D19" s="257"/>
      <c r="E19" s="257"/>
      <c r="F19" s="258"/>
      <c r="G19" s="25">
        <v>12</v>
      </c>
      <c r="H19" s="44">
        <f>H20+H21+H22+H23</f>
        <v>-94928739</v>
      </c>
      <c r="I19" s="44">
        <f>I20+I21+I22+I23</f>
        <v>-1070605</v>
      </c>
    </row>
    <row r="20" spans="1:9" ht="12.75" customHeight="1" x14ac:dyDescent="0.2">
      <c r="A20" s="253" t="s">
        <v>221</v>
      </c>
      <c r="B20" s="254"/>
      <c r="C20" s="254"/>
      <c r="D20" s="254"/>
      <c r="E20" s="254"/>
      <c r="F20" s="255"/>
      <c r="G20" s="26">
        <v>13</v>
      </c>
      <c r="H20" s="45">
        <v>223972450</v>
      </c>
      <c r="I20" s="45">
        <v>209858337</v>
      </c>
    </row>
    <row r="21" spans="1:9" ht="12.75" customHeight="1" x14ac:dyDescent="0.2">
      <c r="A21" s="253" t="s">
        <v>222</v>
      </c>
      <c r="B21" s="254"/>
      <c r="C21" s="254"/>
      <c r="D21" s="254"/>
      <c r="E21" s="254"/>
      <c r="F21" s="255"/>
      <c r="G21" s="26">
        <v>14</v>
      </c>
      <c r="H21" s="45">
        <v>-252108761</v>
      </c>
      <c r="I21" s="45">
        <v>-213517822</v>
      </c>
    </row>
    <row r="22" spans="1:9" ht="12.75" customHeight="1" x14ac:dyDescent="0.2">
      <c r="A22" s="253" t="s">
        <v>223</v>
      </c>
      <c r="B22" s="254"/>
      <c r="C22" s="254"/>
      <c r="D22" s="254"/>
      <c r="E22" s="254"/>
      <c r="F22" s="255"/>
      <c r="G22" s="26">
        <v>15</v>
      </c>
      <c r="H22" s="45">
        <v>-42457301</v>
      </c>
      <c r="I22" s="45">
        <v>4887362</v>
      </c>
    </row>
    <row r="23" spans="1:9" ht="12.75" customHeight="1" x14ac:dyDescent="0.2">
      <c r="A23" s="253" t="s">
        <v>224</v>
      </c>
      <c r="B23" s="254"/>
      <c r="C23" s="254"/>
      <c r="D23" s="254"/>
      <c r="E23" s="254"/>
      <c r="F23" s="255"/>
      <c r="G23" s="26">
        <v>16</v>
      </c>
      <c r="H23" s="45">
        <v>-24335127</v>
      </c>
      <c r="I23" s="45">
        <v>-2298482</v>
      </c>
    </row>
    <row r="24" spans="1:9" ht="12.75" customHeight="1" x14ac:dyDescent="0.2">
      <c r="A24" s="232" t="s">
        <v>225</v>
      </c>
      <c r="B24" s="233"/>
      <c r="C24" s="233"/>
      <c r="D24" s="233"/>
      <c r="E24" s="233"/>
      <c r="F24" s="234"/>
      <c r="G24" s="25">
        <v>17</v>
      </c>
      <c r="H24" s="44">
        <f>H18+H19</f>
        <v>35294389</v>
      </c>
      <c r="I24" s="44">
        <f>I18+I19</f>
        <v>128223417</v>
      </c>
    </row>
    <row r="25" spans="1:9" ht="12.75" customHeight="1" x14ac:dyDescent="0.2">
      <c r="A25" s="244" t="s">
        <v>226</v>
      </c>
      <c r="B25" s="245"/>
      <c r="C25" s="245"/>
      <c r="D25" s="245"/>
      <c r="E25" s="245"/>
      <c r="F25" s="246"/>
      <c r="G25" s="26">
        <v>18</v>
      </c>
      <c r="H25" s="45">
        <v>-6038044</v>
      </c>
      <c r="I25" s="45">
        <v>-7307973</v>
      </c>
    </row>
    <row r="26" spans="1:9" ht="12.75" customHeight="1" x14ac:dyDescent="0.2">
      <c r="A26" s="244" t="s">
        <v>227</v>
      </c>
      <c r="B26" s="245"/>
      <c r="C26" s="245"/>
      <c r="D26" s="245"/>
      <c r="E26" s="245"/>
      <c r="F26" s="246"/>
      <c r="G26" s="26">
        <v>19</v>
      </c>
      <c r="H26" s="45">
        <v>-4982263</v>
      </c>
      <c r="I26" s="45">
        <v>-9085722</v>
      </c>
    </row>
    <row r="27" spans="1:9" ht="25.9" customHeight="1" x14ac:dyDescent="0.2">
      <c r="A27" s="235" t="s">
        <v>228</v>
      </c>
      <c r="B27" s="236"/>
      <c r="C27" s="236"/>
      <c r="D27" s="236"/>
      <c r="E27" s="236"/>
      <c r="F27" s="237"/>
      <c r="G27" s="27">
        <v>20</v>
      </c>
      <c r="H27" s="46">
        <f>H24+H25+H26</f>
        <v>24274082</v>
      </c>
      <c r="I27" s="46">
        <f>I24+I25+I26</f>
        <v>111829722</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4091719</v>
      </c>
      <c r="I29" s="47">
        <v>900908</v>
      </c>
    </row>
    <row r="30" spans="1:9" ht="12.75" customHeight="1" x14ac:dyDescent="0.2">
      <c r="A30" s="244" t="s">
        <v>231</v>
      </c>
      <c r="B30" s="245"/>
      <c r="C30" s="245"/>
      <c r="D30" s="245"/>
      <c r="E30" s="245"/>
      <c r="F30" s="246"/>
      <c r="G30" s="26">
        <v>22</v>
      </c>
      <c r="H30" s="47">
        <v>0</v>
      </c>
      <c r="I30" s="47">
        <v>0</v>
      </c>
    </row>
    <row r="31" spans="1:9" ht="12.75" customHeight="1" x14ac:dyDescent="0.2">
      <c r="A31" s="244" t="s">
        <v>232</v>
      </c>
      <c r="B31" s="245"/>
      <c r="C31" s="245"/>
      <c r="D31" s="245"/>
      <c r="E31" s="245"/>
      <c r="F31" s="246"/>
      <c r="G31" s="26">
        <v>23</v>
      </c>
      <c r="H31" s="47">
        <v>2063936</v>
      </c>
      <c r="I31" s="47">
        <v>1709183</v>
      </c>
    </row>
    <row r="32" spans="1:9" ht="12.75" customHeight="1" x14ac:dyDescent="0.2">
      <c r="A32" s="244" t="s">
        <v>233</v>
      </c>
      <c r="B32" s="245"/>
      <c r="C32" s="245"/>
      <c r="D32" s="245"/>
      <c r="E32" s="245"/>
      <c r="F32" s="246"/>
      <c r="G32" s="26">
        <v>24</v>
      </c>
      <c r="H32" s="47">
        <v>0</v>
      </c>
      <c r="I32" s="47">
        <v>0</v>
      </c>
    </row>
    <row r="33" spans="1:9" ht="12.75" customHeight="1" x14ac:dyDescent="0.2">
      <c r="A33" s="244" t="s">
        <v>234</v>
      </c>
      <c r="B33" s="245"/>
      <c r="C33" s="245"/>
      <c r="D33" s="245"/>
      <c r="E33" s="245"/>
      <c r="F33" s="246"/>
      <c r="G33" s="26">
        <v>25</v>
      </c>
      <c r="H33" s="47">
        <v>8287625</v>
      </c>
      <c r="I33" s="47">
        <v>10868775</v>
      </c>
    </row>
    <row r="34" spans="1:9" ht="12.75" customHeight="1" x14ac:dyDescent="0.2">
      <c r="A34" s="244" t="s">
        <v>235</v>
      </c>
      <c r="B34" s="245"/>
      <c r="C34" s="245"/>
      <c r="D34" s="245"/>
      <c r="E34" s="245"/>
      <c r="F34" s="246"/>
      <c r="G34" s="26">
        <v>26</v>
      </c>
      <c r="H34" s="47">
        <v>1743775</v>
      </c>
      <c r="I34" s="47">
        <v>147000</v>
      </c>
    </row>
    <row r="35" spans="1:9" ht="26.45" customHeight="1" x14ac:dyDescent="0.2">
      <c r="A35" s="232" t="s">
        <v>236</v>
      </c>
      <c r="B35" s="233"/>
      <c r="C35" s="233"/>
      <c r="D35" s="233"/>
      <c r="E35" s="233"/>
      <c r="F35" s="234"/>
      <c r="G35" s="25">
        <v>27</v>
      </c>
      <c r="H35" s="49">
        <f>H29+H30+H31+H32+H33+H34</f>
        <v>16187055</v>
      </c>
      <c r="I35" s="49">
        <f>I29+I30+I31+I32+I33+I34</f>
        <v>13625866</v>
      </c>
    </row>
    <row r="36" spans="1:9" ht="22.9" customHeight="1" x14ac:dyDescent="0.2">
      <c r="A36" s="244" t="s">
        <v>237</v>
      </c>
      <c r="B36" s="245"/>
      <c r="C36" s="245"/>
      <c r="D36" s="245"/>
      <c r="E36" s="245"/>
      <c r="F36" s="246"/>
      <c r="G36" s="26">
        <v>28</v>
      </c>
      <c r="H36" s="48">
        <v>-24451913</v>
      </c>
      <c r="I36" s="48">
        <v>-17423326</v>
      </c>
    </row>
    <row r="37" spans="1:9" ht="12.75" customHeight="1" x14ac:dyDescent="0.2">
      <c r="A37" s="244" t="s">
        <v>238</v>
      </c>
      <c r="B37" s="245"/>
      <c r="C37" s="245"/>
      <c r="D37" s="245"/>
      <c r="E37" s="245"/>
      <c r="F37" s="246"/>
      <c r="G37" s="26">
        <v>29</v>
      </c>
      <c r="H37" s="48">
        <v>0</v>
      </c>
      <c r="I37" s="48">
        <v>0</v>
      </c>
    </row>
    <row r="38" spans="1:9" ht="12.75" customHeight="1" x14ac:dyDescent="0.2">
      <c r="A38" s="244" t="s">
        <v>239</v>
      </c>
      <c r="B38" s="245"/>
      <c r="C38" s="245"/>
      <c r="D38" s="245"/>
      <c r="E38" s="245"/>
      <c r="F38" s="246"/>
      <c r="G38" s="26">
        <v>30</v>
      </c>
      <c r="H38" s="48">
        <v>-2600000</v>
      </c>
      <c r="I38" s="48">
        <v>-2269742</v>
      </c>
    </row>
    <row r="39" spans="1:9" ht="12.75" customHeight="1" x14ac:dyDescent="0.2">
      <c r="A39" s="244" t="s">
        <v>240</v>
      </c>
      <c r="B39" s="245"/>
      <c r="C39" s="245"/>
      <c r="D39" s="245"/>
      <c r="E39" s="245"/>
      <c r="F39" s="246"/>
      <c r="G39" s="26">
        <v>31</v>
      </c>
      <c r="H39" s="48">
        <v>-5637533</v>
      </c>
      <c r="I39" s="48">
        <v>-8645970</v>
      </c>
    </row>
    <row r="40" spans="1:9" ht="12.75" customHeight="1" x14ac:dyDescent="0.2">
      <c r="A40" s="244" t="s">
        <v>241</v>
      </c>
      <c r="B40" s="245"/>
      <c r="C40" s="245"/>
      <c r="D40" s="245"/>
      <c r="E40" s="245"/>
      <c r="F40" s="246"/>
      <c r="G40" s="26">
        <v>32</v>
      </c>
      <c r="H40" s="48">
        <v>0</v>
      </c>
      <c r="I40" s="48">
        <v>0</v>
      </c>
    </row>
    <row r="41" spans="1:9" ht="24" customHeight="1" x14ac:dyDescent="0.2">
      <c r="A41" s="232" t="s">
        <v>242</v>
      </c>
      <c r="B41" s="233"/>
      <c r="C41" s="233"/>
      <c r="D41" s="233"/>
      <c r="E41" s="233"/>
      <c r="F41" s="234"/>
      <c r="G41" s="25">
        <v>33</v>
      </c>
      <c r="H41" s="49">
        <f>H36+H37+H38+H39+H40</f>
        <v>-32689446</v>
      </c>
      <c r="I41" s="49">
        <f>I36+I37+I38+I39+I40</f>
        <v>-28339038</v>
      </c>
    </row>
    <row r="42" spans="1:9" ht="29.45" customHeight="1" x14ac:dyDescent="0.2">
      <c r="A42" s="235" t="s">
        <v>243</v>
      </c>
      <c r="B42" s="236"/>
      <c r="C42" s="236"/>
      <c r="D42" s="236"/>
      <c r="E42" s="236"/>
      <c r="F42" s="237"/>
      <c r="G42" s="27">
        <v>34</v>
      </c>
      <c r="H42" s="50">
        <f>H35+H41</f>
        <v>-16502391</v>
      </c>
      <c r="I42" s="50">
        <f>I35+I41</f>
        <v>-14713172</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v>0</v>
      </c>
      <c r="I44" s="47">
        <v>0</v>
      </c>
    </row>
    <row r="45" spans="1:9" ht="25.15" customHeight="1" x14ac:dyDescent="0.2">
      <c r="A45" s="244" t="s">
        <v>246</v>
      </c>
      <c r="B45" s="245"/>
      <c r="C45" s="245"/>
      <c r="D45" s="245"/>
      <c r="E45" s="245"/>
      <c r="F45" s="246"/>
      <c r="G45" s="26">
        <v>36</v>
      </c>
      <c r="H45" s="47">
        <v>0</v>
      </c>
      <c r="I45" s="47">
        <v>0</v>
      </c>
    </row>
    <row r="46" spans="1:9" ht="12.75" customHeight="1" x14ac:dyDescent="0.2">
      <c r="A46" s="244" t="s">
        <v>247</v>
      </c>
      <c r="B46" s="245"/>
      <c r="C46" s="245"/>
      <c r="D46" s="245"/>
      <c r="E46" s="245"/>
      <c r="F46" s="246"/>
      <c r="G46" s="26">
        <v>37</v>
      </c>
      <c r="H46" s="47">
        <v>604700000</v>
      </c>
      <c r="I46" s="47">
        <v>885000000</v>
      </c>
    </row>
    <row r="47" spans="1:9" ht="12.75" customHeight="1" x14ac:dyDescent="0.2">
      <c r="A47" s="244" t="s">
        <v>248</v>
      </c>
      <c r="B47" s="245"/>
      <c r="C47" s="245"/>
      <c r="D47" s="245"/>
      <c r="E47" s="245"/>
      <c r="F47" s="246"/>
      <c r="G47" s="26">
        <v>38</v>
      </c>
      <c r="H47" s="47">
        <v>0</v>
      </c>
      <c r="I47" s="47">
        <v>150237</v>
      </c>
    </row>
    <row r="48" spans="1:9" ht="22.15" customHeight="1" x14ac:dyDescent="0.2">
      <c r="A48" s="232" t="s">
        <v>249</v>
      </c>
      <c r="B48" s="233"/>
      <c r="C48" s="233"/>
      <c r="D48" s="233"/>
      <c r="E48" s="233"/>
      <c r="F48" s="234"/>
      <c r="G48" s="25">
        <v>39</v>
      </c>
      <c r="H48" s="49">
        <f>H44+H45+H46+H47</f>
        <v>604700000</v>
      </c>
      <c r="I48" s="49">
        <f>I44+I45+I46+I47</f>
        <v>885150237</v>
      </c>
    </row>
    <row r="49" spans="1:9" ht="24.6" customHeight="1" x14ac:dyDescent="0.2">
      <c r="A49" s="244" t="s">
        <v>389</v>
      </c>
      <c r="B49" s="245"/>
      <c r="C49" s="245"/>
      <c r="D49" s="245"/>
      <c r="E49" s="245"/>
      <c r="F49" s="246"/>
      <c r="G49" s="26">
        <v>40</v>
      </c>
      <c r="H49" s="48">
        <v>-556000000</v>
      </c>
      <c r="I49" s="48">
        <v>-907008333</v>
      </c>
    </row>
    <row r="50" spans="1:9" ht="12.75" customHeight="1" x14ac:dyDescent="0.2">
      <c r="A50" s="244" t="s">
        <v>250</v>
      </c>
      <c r="B50" s="245"/>
      <c r="C50" s="245"/>
      <c r="D50" s="245"/>
      <c r="E50" s="245"/>
      <c r="F50" s="246"/>
      <c r="G50" s="26">
        <v>41</v>
      </c>
      <c r="H50" s="48">
        <v>-19077800</v>
      </c>
      <c r="I50" s="48">
        <v>-35975280</v>
      </c>
    </row>
    <row r="51" spans="1:9" ht="12.75" customHeight="1" x14ac:dyDescent="0.2">
      <c r="A51" s="244" t="s">
        <v>251</v>
      </c>
      <c r="B51" s="245"/>
      <c r="C51" s="245"/>
      <c r="D51" s="245"/>
      <c r="E51" s="245"/>
      <c r="F51" s="246"/>
      <c r="G51" s="26">
        <v>42</v>
      </c>
      <c r="H51" s="48">
        <v>-3599843</v>
      </c>
      <c r="I51" s="48">
        <v>-4751058</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-9547896</v>
      </c>
      <c r="I53" s="48">
        <v>-9989170</v>
      </c>
    </row>
    <row r="54" spans="1:9" ht="30.6" customHeight="1" x14ac:dyDescent="0.2">
      <c r="A54" s="232" t="s">
        <v>254</v>
      </c>
      <c r="B54" s="233"/>
      <c r="C54" s="233"/>
      <c r="D54" s="233"/>
      <c r="E54" s="233"/>
      <c r="F54" s="234"/>
      <c r="G54" s="25">
        <v>45</v>
      </c>
      <c r="H54" s="49">
        <f>H49+H50+H51+H52+H53</f>
        <v>-588225539</v>
      </c>
      <c r="I54" s="49">
        <f>I49+I50+I51+I52+I53</f>
        <v>-957723841</v>
      </c>
    </row>
    <row r="55" spans="1:9" ht="29.45" customHeight="1" x14ac:dyDescent="0.2">
      <c r="A55" s="247" t="s">
        <v>255</v>
      </c>
      <c r="B55" s="248"/>
      <c r="C55" s="248"/>
      <c r="D55" s="248"/>
      <c r="E55" s="248"/>
      <c r="F55" s="249"/>
      <c r="G55" s="25">
        <v>46</v>
      </c>
      <c r="H55" s="49">
        <f>H48+H54</f>
        <v>16474461</v>
      </c>
      <c r="I55" s="49">
        <f>I48+I54</f>
        <v>-72573604</v>
      </c>
    </row>
    <row r="56" spans="1:9" x14ac:dyDescent="0.2">
      <c r="A56" s="244" t="s">
        <v>256</v>
      </c>
      <c r="B56" s="245"/>
      <c r="C56" s="245"/>
      <c r="D56" s="245"/>
      <c r="E56" s="245"/>
      <c r="F56" s="246"/>
      <c r="G56" s="26">
        <v>47</v>
      </c>
      <c r="H56" s="48">
        <v>581213</v>
      </c>
      <c r="I56" s="48">
        <v>504160</v>
      </c>
    </row>
    <row r="57" spans="1:9" ht="26.45" customHeight="1" x14ac:dyDescent="0.2">
      <c r="A57" s="247" t="s">
        <v>257</v>
      </c>
      <c r="B57" s="248"/>
      <c r="C57" s="248"/>
      <c r="D57" s="248"/>
      <c r="E57" s="248"/>
      <c r="F57" s="249"/>
      <c r="G57" s="25">
        <v>48</v>
      </c>
      <c r="H57" s="49">
        <f>H27+H42+H55+H56</f>
        <v>24827365</v>
      </c>
      <c r="I57" s="49">
        <f>I27+I42+I55+I56</f>
        <v>25047106</v>
      </c>
    </row>
    <row r="58" spans="1:9" x14ac:dyDescent="0.2">
      <c r="A58" s="250" t="s">
        <v>258</v>
      </c>
      <c r="B58" s="251"/>
      <c r="C58" s="251"/>
      <c r="D58" s="251"/>
      <c r="E58" s="251"/>
      <c r="F58" s="252"/>
      <c r="G58" s="26">
        <v>49</v>
      </c>
      <c r="H58" s="48">
        <v>28593360</v>
      </c>
      <c r="I58" s="48">
        <v>53420725</v>
      </c>
    </row>
    <row r="59" spans="1:9" ht="31.15" customHeight="1" x14ac:dyDescent="0.2">
      <c r="A59" s="235" t="s">
        <v>259</v>
      </c>
      <c r="B59" s="236"/>
      <c r="C59" s="236"/>
      <c r="D59" s="236"/>
      <c r="E59" s="236"/>
      <c r="F59" s="237"/>
      <c r="G59" s="27">
        <v>50</v>
      </c>
      <c r="H59" s="50">
        <f>H57+H58</f>
        <v>53420725</v>
      </c>
      <c r="I59" s="50">
        <f>I57+I58</f>
        <v>78467831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15748031496062992" right="0.15748031496062992" top="0.39370078740157483" bottom="0.19685039370078741" header="0.51181102362204722" footer="0.51181102362204722"/>
  <pageSetup paperSize="9" scale="8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22" zoomScaleNormal="100" zoomScaleSheetLayoutView="110" workbookViewId="0">
      <selection activeCell="H51" sqref="H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
        <v>412</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
        <v>413</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v>0</v>
      </c>
      <c r="I8" s="52">
        <v>0</v>
      </c>
    </row>
    <row r="9" spans="1:9" x14ac:dyDescent="0.2">
      <c r="A9" s="276" t="s">
        <v>262</v>
      </c>
      <c r="B9" s="276"/>
      <c r="C9" s="276"/>
      <c r="D9" s="276"/>
      <c r="E9" s="276"/>
      <c r="F9" s="276"/>
      <c r="G9" s="30">
        <v>2</v>
      </c>
      <c r="H9" s="52">
        <v>0</v>
      </c>
      <c r="I9" s="52">
        <v>0</v>
      </c>
    </row>
    <row r="10" spans="1:9" x14ac:dyDescent="0.2">
      <c r="A10" s="276" t="s">
        <v>263</v>
      </c>
      <c r="B10" s="276"/>
      <c r="C10" s="276"/>
      <c r="D10" s="276"/>
      <c r="E10" s="276"/>
      <c r="F10" s="276"/>
      <c r="G10" s="30">
        <v>3</v>
      </c>
      <c r="H10" s="52">
        <v>0</v>
      </c>
      <c r="I10" s="52">
        <v>0</v>
      </c>
    </row>
    <row r="11" spans="1:9" x14ac:dyDescent="0.2">
      <c r="A11" s="276" t="s">
        <v>264</v>
      </c>
      <c r="B11" s="276"/>
      <c r="C11" s="276"/>
      <c r="D11" s="276"/>
      <c r="E11" s="276"/>
      <c r="F11" s="276"/>
      <c r="G11" s="30">
        <v>4</v>
      </c>
      <c r="H11" s="52">
        <v>0</v>
      </c>
      <c r="I11" s="52">
        <v>0</v>
      </c>
    </row>
    <row r="12" spans="1:9" x14ac:dyDescent="0.2">
      <c r="A12" s="276" t="s">
        <v>265</v>
      </c>
      <c r="B12" s="276"/>
      <c r="C12" s="276"/>
      <c r="D12" s="276"/>
      <c r="E12" s="276"/>
      <c r="F12" s="276"/>
      <c r="G12" s="30">
        <v>5</v>
      </c>
      <c r="H12" s="52">
        <v>0</v>
      </c>
      <c r="I12" s="52">
        <v>0</v>
      </c>
    </row>
    <row r="13" spans="1:9" x14ac:dyDescent="0.2">
      <c r="A13" s="276" t="s">
        <v>266</v>
      </c>
      <c r="B13" s="276"/>
      <c r="C13" s="276"/>
      <c r="D13" s="276"/>
      <c r="E13" s="276"/>
      <c r="F13" s="276"/>
      <c r="G13" s="30">
        <v>6</v>
      </c>
      <c r="H13" s="52">
        <v>0</v>
      </c>
      <c r="I13" s="52">
        <v>0</v>
      </c>
    </row>
    <row r="14" spans="1:9" x14ac:dyDescent="0.2">
      <c r="A14" s="276" t="s">
        <v>267</v>
      </c>
      <c r="B14" s="276"/>
      <c r="C14" s="276"/>
      <c r="D14" s="276"/>
      <c r="E14" s="276"/>
      <c r="F14" s="276"/>
      <c r="G14" s="30">
        <v>7</v>
      </c>
      <c r="H14" s="52">
        <v>0</v>
      </c>
      <c r="I14" s="52">
        <v>0</v>
      </c>
    </row>
    <row r="15" spans="1:9" x14ac:dyDescent="0.2">
      <c r="A15" s="276" t="s">
        <v>268</v>
      </c>
      <c r="B15" s="276"/>
      <c r="C15" s="276"/>
      <c r="D15" s="276"/>
      <c r="E15" s="276"/>
      <c r="F15" s="276"/>
      <c r="G15" s="30">
        <v>8</v>
      </c>
      <c r="H15" s="52">
        <v>0</v>
      </c>
      <c r="I15" s="52">
        <v>0</v>
      </c>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v>0</v>
      </c>
      <c r="I36" s="52">
        <v>0</v>
      </c>
    </row>
    <row r="37" spans="1:9" ht="25.15" customHeight="1" x14ac:dyDescent="0.2">
      <c r="A37" s="273" t="s">
        <v>288</v>
      </c>
      <c r="B37" s="273"/>
      <c r="C37" s="273"/>
      <c r="D37" s="273"/>
      <c r="E37" s="273"/>
      <c r="F37" s="273"/>
      <c r="G37" s="30">
        <v>28</v>
      </c>
      <c r="H37" s="52">
        <v>0</v>
      </c>
      <c r="I37" s="52">
        <v>0</v>
      </c>
    </row>
    <row r="38" spans="1:9" x14ac:dyDescent="0.2">
      <c r="A38" s="273" t="s">
        <v>289</v>
      </c>
      <c r="B38" s="273"/>
      <c r="C38" s="273"/>
      <c r="D38" s="273"/>
      <c r="E38" s="273"/>
      <c r="F38" s="273"/>
      <c r="G38" s="30">
        <v>29</v>
      </c>
      <c r="H38" s="52">
        <v>0</v>
      </c>
      <c r="I38" s="52">
        <v>0</v>
      </c>
    </row>
    <row r="39" spans="1:9" x14ac:dyDescent="0.2">
      <c r="A39" s="273" t="s">
        <v>290</v>
      </c>
      <c r="B39" s="273"/>
      <c r="C39" s="273"/>
      <c r="D39" s="273"/>
      <c r="E39" s="273"/>
      <c r="F39" s="273"/>
      <c r="G39" s="30">
        <v>30</v>
      </c>
      <c r="H39" s="52">
        <v>0</v>
      </c>
      <c r="I39" s="52">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v>0</v>
      </c>
      <c r="I50" s="53">
        <v>0</v>
      </c>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topLeftCell="D1" zoomScale="82" zoomScaleNormal="82" zoomScaleSheetLayoutView="106"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43831</v>
      </c>
      <c r="F2" s="4" t="s">
        <v>0</v>
      </c>
      <c r="G2" s="10">
        <v>44196</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209244420</v>
      </c>
      <c r="I7" s="65">
        <v>-7657921</v>
      </c>
      <c r="J7" s="65">
        <v>18548510</v>
      </c>
      <c r="K7" s="65">
        <v>48811980</v>
      </c>
      <c r="L7" s="65">
        <v>37187824</v>
      </c>
      <c r="M7" s="65">
        <v>0</v>
      </c>
      <c r="N7" s="65">
        <v>31713713</v>
      </c>
      <c r="O7" s="65">
        <v>0</v>
      </c>
      <c r="P7" s="65">
        <v>0</v>
      </c>
      <c r="Q7" s="65">
        <v>0</v>
      </c>
      <c r="R7" s="65">
        <v>0</v>
      </c>
      <c r="S7" s="65">
        <v>153768167</v>
      </c>
      <c r="T7" s="65">
        <v>33684944</v>
      </c>
      <c r="U7" s="66">
        <f>H7+I7+J7+K7-L7+M7+N7+O7+P7+Q7+R7+S7+T7</f>
        <v>450925989</v>
      </c>
      <c r="V7" s="65">
        <v>0</v>
      </c>
      <c r="W7" s="66">
        <f>U7+V7</f>
        <v>450925989</v>
      </c>
    </row>
    <row r="8" spans="1:23" x14ac:dyDescent="0.2">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375</v>
      </c>
      <c r="B10" s="306"/>
      <c r="C10" s="306"/>
      <c r="D10" s="306"/>
      <c r="E10" s="306"/>
      <c r="F10" s="306"/>
      <c r="G10" s="7">
        <v>4</v>
      </c>
      <c r="H10" s="66">
        <f>H7+H8+H9</f>
        <v>209244420</v>
      </c>
      <c r="I10" s="66">
        <f t="shared" ref="I10:W10" si="2">I7+I8+I9</f>
        <v>-7657921</v>
      </c>
      <c r="J10" s="66">
        <f t="shared" si="2"/>
        <v>18548510</v>
      </c>
      <c r="K10" s="66">
        <f>K7+K8+K9</f>
        <v>48811980</v>
      </c>
      <c r="L10" s="66">
        <f t="shared" si="2"/>
        <v>37187824</v>
      </c>
      <c r="M10" s="66">
        <f t="shared" si="2"/>
        <v>0</v>
      </c>
      <c r="N10" s="66">
        <f t="shared" si="2"/>
        <v>31713713</v>
      </c>
      <c r="O10" s="66">
        <f t="shared" si="2"/>
        <v>0</v>
      </c>
      <c r="P10" s="66">
        <f t="shared" si="2"/>
        <v>0</v>
      </c>
      <c r="Q10" s="66">
        <f t="shared" si="2"/>
        <v>0</v>
      </c>
      <c r="R10" s="66">
        <f t="shared" si="2"/>
        <v>0</v>
      </c>
      <c r="S10" s="66">
        <f t="shared" si="2"/>
        <v>153768167</v>
      </c>
      <c r="T10" s="66">
        <f t="shared" si="2"/>
        <v>33684944</v>
      </c>
      <c r="U10" s="66">
        <f t="shared" si="2"/>
        <v>450925989</v>
      </c>
      <c r="V10" s="66">
        <f t="shared" si="2"/>
        <v>0</v>
      </c>
      <c r="W10" s="66">
        <f t="shared" si="2"/>
        <v>450925989</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72780086</v>
      </c>
      <c r="U11" s="66">
        <f>H11+I11+J11+K11-L11+M11+N11+O11+P11+Q11+R11+S11+T11</f>
        <v>72780086</v>
      </c>
      <c r="V11" s="65">
        <v>0</v>
      </c>
      <c r="W11" s="66">
        <f t="shared" ref="W11:W28" si="3">U11+V11</f>
        <v>72780086</v>
      </c>
    </row>
    <row r="12" spans="1:23" x14ac:dyDescent="0.2">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-19077800</v>
      </c>
      <c r="T25" s="65">
        <v>0</v>
      </c>
      <c r="U25" s="66">
        <f t="shared" si="4"/>
        <v>-19077800</v>
      </c>
      <c r="V25" s="65">
        <v>0</v>
      </c>
      <c r="W25" s="66">
        <f t="shared" si="3"/>
        <v>-19077800</v>
      </c>
    </row>
    <row r="26" spans="1:23" x14ac:dyDescent="0.2">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33684944</v>
      </c>
      <c r="T27" s="65">
        <v>-33684944</v>
      </c>
      <c r="U27" s="66">
        <f t="shared" si="4"/>
        <v>0</v>
      </c>
      <c r="V27" s="65">
        <v>0</v>
      </c>
      <c r="W27" s="66">
        <f t="shared" si="3"/>
        <v>0</v>
      </c>
    </row>
    <row r="28" spans="1:23" x14ac:dyDescent="0.2">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376</v>
      </c>
      <c r="B29" s="293"/>
      <c r="C29" s="293"/>
      <c r="D29" s="293"/>
      <c r="E29" s="293"/>
      <c r="F29" s="293"/>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168375311</v>
      </c>
      <c r="T29" s="68">
        <f t="shared" si="5"/>
        <v>72780086</v>
      </c>
      <c r="U29" s="68">
        <f t="shared" si="5"/>
        <v>504628275</v>
      </c>
      <c r="V29" s="68">
        <f t="shared" si="5"/>
        <v>0</v>
      </c>
      <c r="W29" s="68">
        <f t="shared" si="5"/>
        <v>504628275</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72780086</v>
      </c>
      <c r="U32" s="66">
        <f t="shared" si="7"/>
        <v>72780086</v>
      </c>
      <c r="V32" s="66">
        <f t="shared" si="7"/>
        <v>0</v>
      </c>
      <c r="W32" s="66">
        <f t="shared" si="7"/>
        <v>72780086</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14607144</v>
      </c>
      <c r="T33" s="68">
        <f t="shared" si="8"/>
        <v>-33684944</v>
      </c>
      <c r="U33" s="68">
        <f t="shared" si="8"/>
        <v>-19077800</v>
      </c>
      <c r="V33" s="68">
        <f t="shared" si="8"/>
        <v>0</v>
      </c>
      <c r="W33" s="68">
        <f t="shared" si="8"/>
        <v>-19077800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v>209244420</v>
      </c>
      <c r="I35" s="65">
        <v>-7657921</v>
      </c>
      <c r="J35" s="65">
        <v>18548510</v>
      </c>
      <c r="K35" s="65">
        <v>48811980</v>
      </c>
      <c r="L35" s="65">
        <v>37187824</v>
      </c>
      <c r="M35" s="65">
        <v>0</v>
      </c>
      <c r="N35" s="65">
        <v>31713713</v>
      </c>
      <c r="O35" s="65">
        <v>0</v>
      </c>
      <c r="P35" s="65">
        <v>0</v>
      </c>
      <c r="Q35" s="65">
        <v>0</v>
      </c>
      <c r="R35" s="65">
        <v>0</v>
      </c>
      <c r="S35" s="65">
        <v>168375311</v>
      </c>
      <c r="T35" s="65">
        <v>72780086</v>
      </c>
      <c r="U35" s="69">
        <f t="shared" ref="U35:U37" si="9">H35+I35+J35+K35-L35+M35+N35+O35+P35+Q35+R35+S35+T35</f>
        <v>504628275</v>
      </c>
      <c r="V35" s="65">
        <v>0</v>
      </c>
      <c r="W35" s="69">
        <f t="shared" ref="W35:W37" si="10">U35+V35</f>
        <v>504628275</v>
      </c>
    </row>
    <row r="36" spans="1:23" x14ac:dyDescent="0.2">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378</v>
      </c>
      <c r="B38" s="292"/>
      <c r="C38" s="292"/>
      <c r="D38" s="292"/>
      <c r="E38" s="292"/>
      <c r="F38" s="292"/>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168375311</v>
      </c>
      <c r="T38" s="69">
        <f t="shared" si="11"/>
        <v>72780086</v>
      </c>
      <c r="U38" s="69">
        <f t="shared" si="11"/>
        <v>504628275</v>
      </c>
      <c r="V38" s="69">
        <f t="shared" si="11"/>
        <v>0</v>
      </c>
      <c r="W38" s="69">
        <f t="shared" si="11"/>
        <v>504628275</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76873423</v>
      </c>
      <c r="U39" s="69">
        <f t="shared" ref="U39:U56" si="12">H39+I39+J39+K39-L39+M39+N39+O39+P39+Q39+R39+S39+T39</f>
        <v>76873423</v>
      </c>
      <c r="V39" s="65">
        <v>0</v>
      </c>
      <c r="W39" s="69">
        <f t="shared" ref="W39:W56" si="13">U39+V39</f>
        <v>76873423</v>
      </c>
    </row>
    <row r="40" spans="1:23" x14ac:dyDescent="0.2">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-35975280</v>
      </c>
      <c r="T53" s="65">
        <v>0</v>
      </c>
      <c r="U53" s="69">
        <f t="shared" si="12"/>
        <v>-35975280</v>
      </c>
      <c r="V53" s="65">
        <v>0</v>
      </c>
      <c r="W53" s="69">
        <f t="shared" si="13"/>
        <v>-35975280</v>
      </c>
    </row>
    <row r="54" spans="1:23" x14ac:dyDescent="0.2">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5" t="s">
        <v>341</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72780086</v>
      </c>
      <c r="T55" s="65">
        <f>-S55</f>
        <v>-72780086</v>
      </c>
      <c r="U55" s="69">
        <f t="shared" si="12"/>
        <v>0</v>
      </c>
      <c r="V55" s="65">
        <v>0</v>
      </c>
      <c r="W55" s="69">
        <f t="shared" si="13"/>
        <v>0</v>
      </c>
    </row>
    <row r="56" spans="1:23" x14ac:dyDescent="0.2">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379</v>
      </c>
      <c r="B57" s="286"/>
      <c r="C57" s="286"/>
      <c r="D57" s="286"/>
      <c r="E57" s="286"/>
      <c r="F57" s="286"/>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205180117</v>
      </c>
      <c r="T57" s="70">
        <f t="shared" si="14"/>
        <v>76873423</v>
      </c>
      <c r="U57" s="70">
        <f t="shared" si="14"/>
        <v>545526418</v>
      </c>
      <c r="V57" s="70">
        <f t="shared" si="14"/>
        <v>0</v>
      </c>
      <c r="W57" s="70">
        <f t="shared" si="14"/>
        <v>545526418</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76873423</v>
      </c>
      <c r="U60" s="69">
        <f t="shared" si="16"/>
        <v>76873423</v>
      </c>
      <c r="V60" s="69">
        <f t="shared" si="16"/>
        <v>0</v>
      </c>
      <c r="W60" s="69">
        <f t="shared" si="16"/>
        <v>76873423</v>
      </c>
    </row>
    <row r="61" spans="1:23" ht="29.25" customHeight="1" x14ac:dyDescent="0.2">
      <c r="A61" s="284" t="s">
        <v>354</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36804806</v>
      </c>
      <c r="T61" s="70">
        <f t="shared" si="17"/>
        <v>-72780086</v>
      </c>
      <c r="U61" s="70">
        <f t="shared" si="17"/>
        <v>-35975280</v>
      </c>
      <c r="V61" s="70">
        <f t="shared" si="17"/>
        <v>0</v>
      </c>
      <c r="W61" s="70">
        <f t="shared" si="17"/>
        <v>-35975280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rintOptions horizontalCentered="1"/>
  <pageMargins left="0.15748031496062992" right="0.15748031496062992" top="0.39370078740157483" bottom="0.19685039370078741" header="0.51181102362204722" footer="0.51181102362204722"/>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4" zoomScaleNormal="100" workbookViewId="0">
      <selection sqref="A1:I40"/>
    </sheetView>
  </sheetViews>
  <sheetFormatPr defaultRowHeight="12.75" x14ac:dyDescent="0.2"/>
  <sheetData>
    <row r="1" spans="1:9" x14ac:dyDescent="0.2">
      <c r="A1" s="313" t="s">
        <v>464</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terms/"/>
    <ds:schemaRef ds:uri="22baa3bd-a2fa-4ea9-9ebb-3a9c6a55952b"/>
    <ds:schemaRef ds:uri="d8745bc5-821e-4205-946a-621c2da728c8"/>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Bosnar Šmituc</cp:lastModifiedBy>
  <cp:lastPrinted>2021-02-26T09:30:00Z</cp:lastPrinted>
  <dcterms:created xsi:type="dcterms:W3CDTF">2008-10-17T11:51:54Z</dcterms:created>
  <dcterms:modified xsi:type="dcterms:W3CDTF">2021-02-26T09:30:01Z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