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05.01.2021\2021\OBJAVA 1Q 2021\"/>
    </mc:Choice>
  </mc:AlternateContent>
  <xr:revisionPtr revIDLastSave="0" documentId="13_ncr:1_{6424E60A-C13A-46F3-A3F6-CBCD36B3BC02}" xr6:coauthVersionLast="46" xr6:coauthVersionMax="46"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J61" i="26" s="1"/>
  <c r="I14" i="26"/>
  <c r="I61" i="26" s="1"/>
  <c r="K8" i="26"/>
  <c r="J8" i="26"/>
  <c r="J60" i="26" s="1"/>
  <c r="I8" i="26"/>
  <c r="H8" i="26"/>
  <c r="K60" i="26" l="1"/>
  <c r="I60" i="26"/>
  <c r="H21" i="21"/>
  <c r="H60" i="26"/>
  <c r="H14" i="26"/>
  <c r="H61" i="26" s="1"/>
  <c r="I21" i="21"/>
  <c r="H36" i="21"/>
  <c r="I36" i="21"/>
  <c r="H49" i="21"/>
  <c r="I49" i="21"/>
  <c r="I64" i="26"/>
  <c r="I63" i="26"/>
  <c r="I62" i="26"/>
  <c r="J63" i="26"/>
  <c r="J64" i="26"/>
  <c r="J62" i="26"/>
  <c r="K64" i="26"/>
  <c r="K63" i="26"/>
  <c r="K62" i="26"/>
  <c r="H62" i="26" l="1"/>
  <c r="H67" i="26" s="1"/>
  <c r="H63" i="26"/>
  <c r="H64" i="26"/>
  <c r="I51" i="21"/>
  <c r="I53" i="21" s="1"/>
  <c r="H51" i="21"/>
  <c r="H53" i="21" s="1"/>
  <c r="K68" i="26"/>
  <c r="K67" i="26"/>
  <c r="K66" i="26"/>
  <c r="H68" i="26"/>
  <c r="I68" i="26"/>
  <c r="I67" i="26"/>
  <c r="I66" i="26"/>
  <c r="J68" i="26"/>
  <c r="J66" i="26"/>
  <c r="J67" i="26"/>
  <c r="H66" i="26" l="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<sst xmlns="http://schemas.openxmlformats.org/spreadsheetml/2006/main" count="533" uniqueCount="466">
  <si>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</si>
  <si>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</si>
  <si>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</si>
  <si>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</si>
  <si>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</si>
  <si>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</si>
  <si>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</si>
  <si>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</si>
  <si>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</si>
  <si>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</si>
  <si>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</si>
  <si>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</si>
  <si>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</si>
  <si>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</si>
  <si>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</si>
  <si>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</si>
  <si>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</si>
  <si>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</si>
  <si>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</si>
  <si>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</si>
  <si>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</si>
  <si>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</si>
  <si>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</si>
  <si>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</si>
  <si>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</si>
  <si>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</si>
  <si>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</si>
  <si>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</si>
  <si>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</si>
  <si>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</si>
  <si>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</si>
  <si>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</si>
  <si>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</si>
  <si>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</si>
  <si>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</si>
  <si>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</si>
  <si>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</si>
  <si>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</si>
  <si>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</si>
  <si>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</si>
  <si>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</si>
  <si>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</si>
  <si>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</si>
  <si>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</si>
  <si>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</si>
  <si>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</si>
  <si>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</si>
  <si>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</si>
  <si>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</si>
  <si>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</si>
  <si>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</si>
  <si>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</si>
  <si>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</si>
  <si>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</si>
  <si>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</si>
  <si>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</si>
  <si>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</si>
  <si>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</si>
  <si>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</si>
  <si>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</si>
  <si>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</si>
  <si>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</si>
  <si>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</si>
  <si>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</si>
  <si>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</si>
  <si>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</si>
  <si>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</si>
  <si>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</si>
  <si>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</si>
  <si>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</si>
  <si>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</si>
  <si>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</si>
  <si>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</si>
  <si>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</si>
  <si>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</si>
  <si>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</si>
  <si>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</si>
  <si>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</si>
  <si>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</si>
  <si>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</si>
  <si>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</si>
  <si>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</si>
  <si>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</si>
  <si>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</si>
  <si>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</si>
  <si>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</si>
  <si>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</si>
  <si>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</si>
  <si>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</si>
  <si>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</si>
  <si>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</si>
  <si>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</si>
  <si>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</si>
  <si>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</si>
  <si>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</si>
  <si>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</si>
  <si>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</si>
  <si>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</si>
  <si>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</si>
  <si>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</si>
  <si>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</si>
  <si>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</si>
  <si>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</si>
  <si>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</si>
  <si>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</si>
  <si>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</si>
  <si>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</si>
  <si>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</si>
  <si>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</si>
  <si>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</si>
  <si>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</si>
  <si>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</si>
  <si>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</si>
  <si>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</si>
  <si>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</si>
  <si>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</si>
  <si>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</si>
  <si>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</si>
  <si>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</si>
  <si>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</si>
  <si>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</si>
  <si>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</si>
  <si>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</si>
  <si>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</si>
  <si>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</si>
  <si>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</si>
  <si>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</si>
  <si>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</si>
  <si>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</si>
  <si>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</si>
  <si>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</si>
  <si>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</si>
  <si>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</si>
  <si>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</si>
  <si>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</si>
  <si>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</si>
  <si>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</si>
  <si>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</si>
  <si>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</si>
  <si>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</si>
  <si>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</si>
  <si>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</si>
  <si>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</si>
  <si>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</si>
  <si>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</si>
  <si>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</si>
  <si>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</si>
  <si>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</si>
  <si>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</si>
  <si>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</si>
  <si>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</si>
  <si>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</si>
  <si>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</si>
  <si>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</si>
  <si>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</si>
  <si>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</si>
  <si>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</si>
  <si>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</si>
  <si>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</si>
  <si>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</si>
  <si>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</si>
  <si>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</si>
  <si>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</si>
  <si>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</si>
  <si>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</si>
  <si>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</si>
  <si>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</si>
  <si>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</si>
  <si>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</si>
  <si>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</si>
  <si>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</si>
  <si>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</si>
  <si>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</si>
  <si>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</si>
  <si>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</si>
  <si>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</si>
  <si>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</si>
  <si>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</si>
  <si>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</si>
  <si>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</si>
  <si>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</si>
  <si>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</si>
  <si>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</si>
  <si>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</si>
  <si>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</si>
  <si>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</si>
  <si>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</si>
  <si>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</si>
  <si>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</si>
  <si>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</si>
  <si>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</si>
  <si>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</si>
  <si>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</si>
  <si>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</si>
  <si>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</si>
  <si>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</si>
  <si>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</si>
  <si>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</si>
  <si>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</si>
  <si>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</si>
  <si>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</si>
  <si>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</si>
  <si>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</si>
  <si>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</si>
  <si>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</si>
  <si>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</si>
  <si>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</si>
  <si>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</si>
  <si>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</si>
  <si>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</si>
  <si>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</si>
  <si>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</si>
  <si>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</si>
  <si>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</si>
  <si>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</si>
  <si>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</si>
  <si>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</si>
  <si>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</si>
  <si>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</si>
  <si>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</si>
  <si>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</si>
  <si>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</si>
  <si>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</si>
  <si>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</si>
  <si>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</si>
  <si>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</si>
  <si>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</si>
  <si>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</si>
  <si>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</si>
  <si>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</si>
  <si>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</si>
  <si>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</si>
  <si>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</si>
  <si>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</si>
  <si>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</si>
  <si>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</si>
  <si>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</si>
  <si>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</si>
  <si>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</si>
  <si>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</si>
  <si>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</si>
  <si>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</si>
  <si>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</si>
  <si>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</si>
  <si>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</si>
  <si>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</si>
  <si>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</si>
  <si>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</si>
  <si>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</si>
  <si>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</si>
  <si>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</si>
  <si>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</si>
  <si>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</si>
  <si>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</si>
  <si>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</si>
  <si>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</si>
  <si>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</si>
  <si>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</si>
  <si>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</si>
  <si>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</si>
  <si>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</si>
  <si>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</si>
  <si>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</si>
  <si>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</si>
  <si>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</si>
  <si>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</si>
  <si>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</si>
  <si>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</si>
  <si>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</si>
  <si>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</si>
  <si>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</si>
  <si>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</si>
  <si>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</si>
  <si>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</si>
  <si>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</si>
  <si>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</si>
  <si>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</si>
  <si>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</si>
  <si>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</si>
  <si>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</si>
  <si>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</si>
  <si>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</si>
  <si>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</si>
  <si>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</si>
  <si>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</si>
  <si>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</si>
  <si>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</si>
  <si>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</si>
  <si>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</si>
  <si>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</si>
  <si>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</si>
  <si>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</si>
  <si>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</si>
  <si>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</si>
  <si>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</si>
  <si>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</si>
  <si>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</si>
  <si>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</si>
  <si>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</si>
  <si>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</si>
  <si>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</si>
  <si>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</si>
  <si>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</si>
  <si>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</si>
  <si>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</si>
  <si>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</si>
  <si>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</si>
  <si>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</si>
  <si>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</si>
  <si>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</si>
  <si>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</si>
  <si>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</si>
  <si>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</si>
  <si>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</si>
  <si>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</si>
  <si>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</si>
  <si>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</si>
  <si>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</si>
  <si>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</si>
  <si>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</si>
  <si>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</si>
  <si>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</si>
  <si>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</si>
  <si>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</si>
  <si>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</si>
  <si>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</si>
  <si>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</si>
  <si>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</si>
  <si>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</si>
  <si>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</si>
  <si>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</si>
  <si>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</si>
  <si>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</si>
  <si>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</si>
  <si>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</si>
  <si>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</si>
  <si>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</si>
  <si>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</si>
  <si>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</si>
  <si>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</si>
  <si>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</si>
  <si>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</si>
  <si>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</si>
  <si>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</si>
  <si>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</si>
  <si>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</si>
  <si>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</si>
  <si>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</si>
  <si>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</si>
  <si>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</si>
  <si>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</si>
  <si>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</si>
  <si>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</si>
  <si>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</si>
  <si>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</si>
  <si>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</si>
  <si>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</si>
  <si>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</si>
  <si>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</si>
  <si>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</si>
  <si>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</si>
  <si>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</si>
  <si>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</si>
  <si>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</si>
  <si>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</si>
  <si>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</si>
  <si>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</si>
  <si>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</si>
  <si>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</si>
  <si>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</si>
  <si>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</si>
  <si>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</si>
  <si>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</si>
  <si>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</si>
  <si>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</si>
  <si>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</si>
  <si>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</si>
  <si>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</si>
  <si>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</si>
  <si>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</si>
  <si>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</si>
  <si>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</si>
  <si>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</si>
  <si>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</si>
  <si>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</si>
  <si>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</si>
  <si>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</si>
  <si>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</si>
  <si>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</si>
  <si>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</si>
  <si>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</si>
  <si>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</si>
  <si>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</si>
  <si>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</si>
  <si>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</si>
  <si>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</si>
  <si>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</si>
  <si>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</si>
  <si>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</si>
  <si>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</si>
  <si>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</si>
  <si>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</si>
  <si>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</si>
  <si>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</si>
  <si>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</si>
  <si>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</si>
  <si>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</si>
  <si>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</si>
  <si>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</si>
  <si>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</si>
  <si>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</si>
  <si>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</si>
  <si>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</si>
  <si>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</si>
  <si>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</si>
  <si>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</si>
  <si>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</si>
  <si>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</si>
  <si>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</si>
  <si>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</si>
  <si>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</si>
  <si>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</si>
  <si>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</si>
  <si>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</si>
  <si>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</si>
  <si>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</si>
  <si>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</si>
  <si>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</si>
  <si>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</si>
  <si>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</si>
  <si>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</si>
  <si>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</si>
  <si>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</si>
  <si>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</si>
  <si>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</si>
  <si>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</si>
  <si>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</si>
  <si>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</si>
  <si>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</si>
  <si>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</si>
  <si>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</si>
  <si>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</si>
  <si>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</si>
  <si>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</si>
  <si>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</si>
  <si>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</si>
  <si>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</si>
  <si>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</si>
  <si>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</si>
  <si>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</si>
  <si>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</si>
  <si>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</si>
  <si>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</si>
  <si>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</si>
  <si>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</si>
  <si>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</si>
  <si>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</si>
  <si>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</si>
  <si>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</si>
  <si>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</si>
  <si>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</si>
  <si>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</si>
  <si>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31.03.2021</t>
  </si>
  <si>
    <t>Obveznik: Medika d.d.</t>
  </si>
  <si>
    <t>u razdoblju 01.01.2021 do 31.03.2021</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</si>
  <si>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01.01.2021. - 31.03.2021.</t>
    </r>
    <r>
      <rPr>
        <sz val="10"/>
        <rFont val="Arial"/>
        <family val="2"/>
        <charset val="238"/>
      </rPr>
      <t xml:space="preserve">
Bilješke uz financijske izvještaje                                                                                                                        Medika d.d. izjavljuje da se iste financijske politike i metode izračunavanja primjenjuju u financijskim izvještajima za razdoblje 01.01-.31.03.2021. godine kao i u godišnjim financijskim izvještajima za 2020. godinu. 
Značajni poslovni događaji i transakcije u promatranom razdoblju objašnjeni su u Međuizvještaju poslovodstva za I-III 2021. godine Medika d.d.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</si>
</sst>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Q23" sqref="Q2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94">
        <v>496</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460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60" t="s">
        <v>458</v>
      </c>
      <c r="D56" s="161"/>
      <c r="E56" s="161"/>
      <c r="F56" s="161"/>
      <c r="G56" s="161"/>
      <c r="H56" s="161"/>
      <c r="I56" s="161"/>
      <c r="J56" s="162"/>
    </row>
    <row r="57" spans="1:10" x14ac:dyDescent="0.25">
      <c r="A57" s="69"/>
      <c r="B57" s="70"/>
      <c r="C57" s="70"/>
      <c r="D57" s="70"/>
      <c r="E57" s="149"/>
      <c r="F57" s="149"/>
      <c r="G57" s="149"/>
      <c r="H57" s="149"/>
      <c r="I57" s="70"/>
      <c r="J57" s="72"/>
    </row>
    <row r="58" spans="1:10" x14ac:dyDescent="0.25">
      <c r="A58" s="143" t="s">
        <v>347</v>
      </c>
      <c r="B58" s="154"/>
      <c r="C58" s="184"/>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M134" sqref="M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462</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305000489</v>
      </c>
      <c r="I9" s="23">
        <f>I10+I17+I27+I38+I43</f>
        <v>306647950</v>
      </c>
    </row>
    <row r="10" spans="1:9" ht="12.75" customHeight="1" x14ac:dyDescent="0.2">
      <c r="A10" s="190" t="s">
        <v>5</v>
      </c>
      <c r="B10" s="190"/>
      <c r="C10" s="190"/>
      <c r="D10" s="190"/>
      <c r="E10" s="190"/>
      <c r="F10" s="190"/>
      <c r="G10" s="15">
        <v>3</v>
      </c>
      <c r="H10" s="23">
        <f>H11+H12+H13+H14+H15+H16</f>
        <v>36464639</v>
      </c>
      <c r="I10" s="23">
        <f>I11+I12+I13+I14+I15+I16</f>
        <v>39741890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24010403</v>
      </c>
      <c r="I12" s="22">
        <v>26932243</v>
      </c>
    </row>
    <row r="13" spans="1:9" ht="12.75" customHeight="1" x14ac:dyDescent="0.2">
      <c r="A13" s="189" t="s">
        <v>8</v>
      </c>
      <c r="B13" s="189"/>
      <c r="C13" s="189"/>
      <c r="D13" s="189"/>
      <c r="E13" s="189"/>
      <c r="F13" s="189"/>
      <c r="G13" s="14">
        <v>6</v>
      </c>
      <c r="H13" s="22">
        <v>11929586</v>
      </c>
      <c r="I13" s="22">
        <v>11929586</v>
      </c>
    </row>
    <row r="14" spans="1:9" ht="12.75" customHeight="1" x14ac:dyDescent="0.2">
      <c r="A14" s="189" t="s">
        <v>9</v>
      </c>
      <c r="B14" s="189"/>
      <c r="C14" s="189"/>
      <c r="D14" s="189"/>
      <c r="E14" s="189"/>
      <c r="F14" s="189"/>
      <c r="G14" s="14">
        <v>7</v>
      </c>
      <c r="H14" s="22">
        <v>374082</v>
      </c>
      <c r="I14" s="22">
        <v>374082</v>
      </c>
    </row>
    <row r="15" spans="1:9" ht="12.75" customHeight="1" x14ac:dyDescent="0.2">
      <c r="A15" s="189" t="s">
        <v>10</v>
      </c>
      <c r="B15" s="189"/>
      <c r="C15" s="189"/>
      <c r="D15" s="189"/>
      <c r="E15" s="189"/>
      <c r="F15" s="189"/>
      <c r="G15" s="14">
        <v>8</v>
      </c>
      <c r="H15" s="22">
        <v>150568</v>
      </c>
      <c r="I15" s="22">
        <v>505979</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156645918</v>
      </c>
      <c r="I17" s="23">
        <f>I18+I19+I20+I21+I22+I23+I24+I25+I26</f>
        <v>156526451</v>
      </c>
    </row>
    <row r="18" spans="1:9" ht="12.75" customHeight="1" x14ac:dyDescent="0.2">
      <c r="A18" s="189" t="s">
        <v>13</v>
      </c>
      <c r="B18" s="189"/>
      <c r="C18" s="189"/>
      <c r="D18" s="189"/>
      <c r="E18" s="189"/>
      <c r="F18" s="189"/>
      <c r="G18" s="14">
        <v>11</v>
      </c>
      <c r="H18" s="22">
        <v>23406270</v>
      </c>
      <c r="I18" s="22">
        <v>23406270</v>
      </c>
    </row>
    <row r="19" spans="1:9" ht="12.75" customHeight="1" x14ac:dyDescent="0.2">
      <c r="A19" s="189" t="s">
        <v>14</v>
      </c>
      <c r="B19" s="189"/>
      <c r="C19" s="189"/>
      <c r="D19" s="189"/>
      <c r="E19" s="189"/>
      <c r="F19" s="189"/>
      <c r="G19" s="14">
        <v>12</v>
      </c>
      <c r="H19" s="22">
        <v>107675773</v>
      </c>
      <c r="I19" s="22">
        <v>106572819</v>
      </c>
    </row>
    <row r="20" spans="1:9" ht="12.75" customHeight="1" x14ac:dyDescent="0.2">
      <c r="A20" s="189" t="s">
        <v>15</v>
      </c>
      <c r="B20" s="189"/>
      <c r="C20" s="189"/>
      <c r="D20" s="189"/>
      <c r="E20" s="189"/>
      <c r="F20" s="189"/>
      <c r="G20" s="14">
        <v>13</v>
      </c>
      <c r="H20" s="22">
        <v>18839578</v>
      </c>
      <c r="I20" s="22">
        <v>21570311</v>
      </c>
    </row>
    <row r="21" spans="1:9" ht="12.75" customHeight="1" x14ac:dyDescent="0.2">
      <c r="A21" s="189" t="s">
        <v>16</v>
      </c>
      <c r="B21" s="189"/>
      <c r="C21" s="189"/>
      <c r="D21" s="189"/>
      <c r="E21" s="189"/>
      <c r="F21" s="189"/>
      <c r="G21" s="14">
        <v>14</v>
      </c>
      <c r="H21" s="22">
        <v>2576429</v>
      </c>
      <c r="I21" s="22">
        <v>2187032</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31000</v>
      </c>
      <c r="I23" s="22">
        <v>0</v>
      </c>
    </row>
    <row r="24" spans="1:9" ht="12.75" customHeight="1" x14ac:dyDescent="0.2">
      <c r="A24" s="189" t="s">
        <v>19</v>
      </c>
      <c r="B24" s="189"/>
      <c r="C24" s="189"/>
      <c r="D24" s="189"/>
      <c r="E24" s="189"/>
      <c r="F24" s="189"/>
      <c r="G24" s="14">
        <v>17</v>
      </c>
      <c r="H24" s="22">
        <v>3271048</v>
      </c>
      <c r="I24" s="22">
        <v>1946324</v>
      </c>
    </row>
    <row r="25" spans="1:9" ht="12.75" customHeight="1" x14ac:dyDescent="0.2">
      <c r="A25" s="189" t="s">
        <v>20</v>
      </c>
      <c r="B25" s="189"/>
      <c r="C25" s="189"/>
      <c r="D25" s="189"/>
      <c r="E25" s="189"/>
      <c r="F25" s="189"/>
      <c r="G25" s="14">
        <v>18</v>
      </c>
      <c r="H25" s="22">
        <v>845820</v>
      </c>
      <c r="I25" s="22">
        <v>843695</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109837493</v>
      </c>
      <c r="I27" s="23">
        <f>SUM(I28:I37)</f>
        <v>108489411</v>
      </c>
    </row>
    <row r="28" spans="1:9" ht="12.75" customHeight="1" x14ac:dyDescent="0.2">
      <c r="A28" s="189" t="s">
        <v>23</v>
      </c>
      <c r="B28" s="189"/>
      <c r="C28" s="189"/>
      <c r="D28" s="189"/>
      <c r="E28" s="189"/>
      <c r="F28" s="189"/>
      <c r="G28" s="14">
        <v>21</v>
      </c>
      <c r="H28" s="22">
        <v>100199330</v>
      </c>
      <c r="I28" s="22">
        <v>100199330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9638163</v>
      </c>
      <c r="I35" s="22">
        <v>8290081</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1635092</v>
      </c>
      <c r="I38" s="23">
        <f>I39+I40+I41+I42</f>
        <v>1472851</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1635092</v>
      </c>
      <c r="I41" s="22">
        <v>1472851</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417347</v>
      </c>
      <c r="I43" s="22">
        <v>417347</v>
      </c>
    </row>
    <row r="44" spans="1:9" ht="12.75" customHeight="1" x14ac:dyDescent="0.2">
      <c r="A44" s="191" t="s">
        <v>304</v>
      </c>
      <c r="B44" s="191"/>
      <c r="C44" s="191"/>
      <c r="D44" s="191"/>
      <c r="E44" s="191"/>
      <c r="F44" s="191"/>
      <c r="G44" s="15">
        <v>37</v>
      </c>
      <c r="H44" s="23">
        <f>H45+H53+H60+H70</f>
        <v>2096516668</v>
      </c>
      <c r="I44" s="23">
        <f>I45+I53+I60+I70</f>
        <v>2400829707</v>
      </c>
    </row>
    <row r="45" spans="1:9" ht="12.75" customHeight="1" x14ac:dyDescent="0.2">
      <c r="A45" s="190" t="s">
        <v>39</v>
      </c>
      <c r="B45" s="190"/>
      <c r="C45" s="190"/>
      <c r="D45" s="190"/>
      <c r="E45" s="190"/>
      <c r="F45" s="190"/>
      <c r="G45" s="15">
        <v>38</v>
      </c>
      <c r="H45" s="23">
        <f>SUM(H46:H52)</f>
        <v>336643083</v>
      </c>
      <c r="I45" s="23">
        <f>SUM(I46:I52)</f>
        <v>325006116</v>
      </c>
    </row>
    <row r="46" spans="1:9" ht="12.75" customHeight="1" x14ac:dyDescent="0.2">
      <c r="A46" s="189" t="s">
        <v>40</v>
      </c>
      <c r="B46" s="189"/>
      <c r="C46" s="189"/>
      <c r="D46" s="189"/>
      <c r="E46" s="189"/>
      <c r="F46" s="189"/>
      <c r="G46" s="14">
        <v>39</v>
      </c>
      <c r="H46" s="22">
        <v>119297</v>
      </c>
      <c r="I46" s="22">
        <v>126147</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333880976</v>
      </c>
      <c r="I49" s="22">
        <v>323144291</v>
      </c>
    </row>
    <row r="50" spans="1:9" ht="12.75" customHeight="1" x14ac:dyDescent="0.2">
      <c r="A50" s="189" t="s">
        <v>44</v>
      </c>
      <c r="B50" s="189"/>
      <c r="C50" s="189"/>
      <c r="D50" s="189"/>
      <c r="E50" s="189"/>
      <c r="F50" s="189"/>
      <c r="G50" s="14">
        <v>43</v>
      </c>
      <c r="H50" s="22">
        <v>2642810</v>
      </c>
      <c r="I50" s="22">
        <v>1735678</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1681671971</v>
      </c>
      <c r="I53" s="23">
        <f>SUM(I54:I59)</f>
        <v>2044538739</v>
      </c>
    </row>
    <row r="54" spans="1:9" ht="12.75" customHeight="1" x14ac:dyDescent="0.2">
      <c r="A54" s="189" t="s">
        <v>48</v>
      </c>
      <c r="B54" s="189"/>
      <c r="C54" s="189"/>
      <c r="D54" s="189"/>
      <c r="E54" s="189"/>
      <c r="F54" s="189"/>
      <c r="G54" s="14">
        <v>47</v>
      </c>
      <c r="H54" s="22">
        <v>117833029</v>
      </c>
      <c r="I54" s="22">
        <v>164967110</v>
      </c>
    </row>
    <row r="55" spans="1:9" ht="12.75" customHeight="1" x14ac:dyDescent="0.2">
      <c r="A55" s="189" t="s">
        <v>49</v>
      </c>
      <c r="B55" s="189"/>
      <c r="C55" s="189"/>
      <c r="D55" s="189"/>
      <c r="E55" s="189"/>
      <c r="F55" s="189"/>
      <c r="G55" s="14">
        <v>48</v>
      </c>
      <c r="H55" s="22">
        <v>23720641</v>
      </c>
      <c r="I55" s="22">
        <v>33714042</v>
      </c>
    </row>
    <row r="56" spans="1:9" ht="12.75" customHeight="1" x14ac:dyDescent="0.2">
      <c r="A56" s="189" t="s">
        <v>50</v>
      </c>
      <c r="B56" s="189"/>
      <c r="C56" s="189"/>
      <c r="D56" s="189"/>
      <c r="E56" s="189"/>
      <c r="F56" s="189"/>
      <c r="G56" s="14">
        <v>49</v>
      </c>
      <c r="H56" s="22">
        <v>1531867678</v>
      </c>
      <c r="I56" s="22">
        <v>1840082253</v>
      </c>
    </row>
    <row r="57" spans="1:9" ht="12.75" customHeight="1" x14ac:dyDescent="0.2">
      <c r="A57" s="189" t="s">
        <v>51</v>
      </c>
      <c r="B57" s="189"/>
      <c r="C57" s="189"/>
      <c r="D57" s="189"/>
      <c r="E57" s="189"/>
      <c r="F57" s="189"/>
      <c r="G57" s="14">
        <v>50</v>
      </c>
      <c r="H57" s="22">
        <v>29313</v>
      </c>
      <c r="I57" s="22">
        <v>41092</v>
      </c>
    </row>
    <row r="58" spans="1:9" ht="12.75" customHeight="1" x14ac:dyDescent="0.2">
      <c r="A58" s="189" t="s">
        <v>52</v>
      </c>
      <c r="B58" s="189"/>
      <c r="C58" s="189"/>
      <c r="D58" s="189"/>
      <c r="E58" s="189"/>
      <c r="F58" s="189"/>
      <c r="G58" s="14">
        <v>51</v>
      </c>
      <c r="H58" s="22">
        <v>5339555</v>
      </c>
      <c r="I58" s="22">
        <v>3580563</v>
      </c>
    </row>
    <row r="59" spans="1:9" ht="12.75" customHeight="1" x14ac:dyDescent="0.2">
      <c r="A59" s="189" t="s">
        <v>53</v>
      </c>
      <c r="B59" s="189"/>
      <c r="C59" s="189"/>
      <c r="D59" s="189"/>
      <c r="E59" s="189"/>
      <c r="F59" s="189"/>
      <c r="G59" s="14">
        <v>52</v>
      </c>
      <c r="H59" s="22">
        <v>2881755</v>
      </c>
      <c r="I59" s="22">
        <v>2153679</v>
      </c>
    </row>
    <row r="60" spans="1:9" ht="12.75" customHeight="1" x14ac:dyDescent="0.2">
      <c r="A60" s="190" t="s">
        <v>54</v>
      </c>
      <c r="B60" s="190"/>
      <c r="C60" s="190"/>
      <c r="D60" s="190"/>
      <c r="E60" s="190"/>
      <c r="F60" s="190"/>
      <c r="G60" s="15">
        <v>53</v>
      </c>
      <c r="H60" s="23">
        <f>SUM(H61:H69)</f>
        <v>5120821</v>
      </c>
      <c r="I60" s="23">
        <f>SUM(I61:I69)</f>
        <v>5238771</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50000</v>
      </c>
      <c r="I63" s="22">
        <v>50000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5070821</v>
      </c>
      <c r="I68" s="22">
        <v>5188771</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73080793</v>
      </c>
      <c r="I70" s="22">
        <v>26046081</v>
      </c>
    </row>
    <row r="71" spans="1:9" ht="12.75" customHeight="1" x14ac:dyDescent="0.2">
      <c r="A71" s="206" t="s">
        <v>58</v>
      </c>
      <c r="B71" s="206"/>
      <c r="C71" s="206"/>
      <c r="D71" s="206"/>
      <c r="E71" s="206"/>
      <c r="F71" s="206"/>
      <c r="G71" s="14">
        <v>64</v>
      </c>
      <c r="H71" s="22">
        <v>859895</v>
      </c>
      <c r="I71" s="22">
        <v>1723068</v>
      </c>
    </row>
    <row r="72" spans="1:9" ht="12.75" customHeight="1" x14ac:dyDescent="0.2">
      <c r="A72" s="191" t="s">
        <v>305</v>
      </c>
      <c r="B72" s="191"/>
      <c r="C72" s="191"/>
      <c r="D72" s="191"/>
      <c r="E72" s="191"/>
      <c r="F72" s="191"/>
      <c r="G72" s="15">
        <v>65</v>
      </c>
      <c r="H72" s="23">
        <f>H8+H9+H44+H71</f>
        <v>2402377052</v>
      </c>
      <c r="I72" s="23">
        <f>I8+I9+I44+I71</f>
        <v>2709200725</v>
      </c>
    </row>
    <row r="73" spans="1:9" ht="12.75" customHeight="1" x14ac:dyDescent="0.2">
      <c r="A73" s="206" t="s">
        <v>59</v>
      </c>
      <c r="B73" s="206"/>
      <c r="C73" s="206"/>
      <c r="D73" s="206"/>
      <c r="E73" s="206"/>
      <c r="F73" s="206"/>
      <c r="G73" s="14">
        <v>66</v>
      </c>
      <c r="H73" s="22">
        <v>146642127</v>
      </c>
      <c r="I73" s="22">
        <v>138887225</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451783230</v>
      </c>
      <c r="I75" s="102">
        <f>I76+I77+I78+I84+I85+I91+I94+I97</f>
        <v>465633260</v>
      </c>
    </row>
    <row r="76" spans="1:9" ht="12.75" customHeight="1" x14ac:dyDescent="0.2">
      <c r="A76" s="189" t="s">
        <v>61</v>
      </c>
      <c r="B76" s="189"/>
      <c r="C76" s="189"/>
      <c r="D76" s="189"/>
      <c r="E76" s="189"/>
      <c r="F76" s="189"/>
      <c r="G76" s="14">
        <v>68</v>
      </c>
      <c r="H76" s="22">
        <v>209244420</v>
      </c>
      <c r="I76" s="22">
        <v>209244420</v>
      </c>
    </row>
    <row r="77" spans="1:9" ht="12.75" customHeight="1" x14ac:dyDescent="0.2">
      <c r="A77" s="189" t="s">
        <v>62</v>
      </c>
      <c r="B77" s="189"/>
      <c r="C77" s="189"/>
      <c r="D77" s="189"/>
      <c r="E77" s="189"/>
      <c r="F77" s="189"/>
      <c r="G77" s="14">
        <v>69</v>
      </c>
      <c r="H77" s="22">
        <v>-7657921</v>
      </c>
      <c r="I77" s="22">
        <v>-7657921</v>
      </c>
    </row>
    <row r="78" spans="1:9" ht="12.75" customHeight="1" x14ac:dyDescent="0.2">
      <c r="A78" s="190" t="s">
        <v>63</v>
      </c>
      <c r="B78" s="190"/>
      <c r="C78" s="190"/>
      <c r="D78" s="190"/>
      <c r="E78" s="190"/>
      <c r="F78" s="190"/>
      <c r="G78" s="15">
        <v>70</v>
      </c>
      <c r="H78" s="102">
        <f>SUM(H79:H83)</f>
        <v>61886379</v>
      </c>
      <c r="I78" s="102">
        <f>SUM(I79:I83)</f>
        <v>61886379</v>
      </c>
    </row>
    <row r="79" spans="1:9" ht="12.75" customHeight="1" x14ac:dyDescent="0.2">
      <c r="A79" s="189" t="s">
        <v>64</v>
      </c>
      <c r="B79" s="189"/>
      <c r="C79" s="189"/>
      <c r="D79" s="189"/>
      <c r="E79" s="189"/>
      <c r="F79" s="189"/>
      <c r="G79" s="14">
        <v>71</v>
      </c>
      <c r="H79" s="22">
        <v>18548510</v>
      </c>
      <c r="I79" s="22">
        <v>18548510</v>
      </c>
    </row>
    <row r="80" spans="1:9" ht="12.75" customHeight="1" x14ac:dyDescent="0.2">
      <c r="A80" s="189" t="s">
        <v>65</v>
      </c>
      <c r="B80" s="189"/>
      <c r="C80" s="189"/>
      <c r="D80" s="189"/>
      <c r="E80" s="189"/>
      <c r="F80" s="189"/>
      <c r="G80" s="14">
        <v>72</v>
      </c>
      <c r="H80" s="22">
        <v>48811980</v>
      </c>
      <c r="I80" s="22">
        <v>48811980</v>
      </c>
    </row>
    <row r="81" spans="1:9" ht="12.75" customHeight="1" x14ac:dyDescent="0.2">
      <c r="A81" s="189" t="s">
        <v>66</v>
      </c>
      <c r="B81" s="189"/>
      <c r="C81" s="189"/>
      <c r="D81" s="189"/>
      <c r="E81" s="189"/>
      <c r="F81" s="189"/>
      <c r="G81" s="14">
        <v>73</v>
      </c>
      <c r="H81" s="22">
        <v>-37187824</v>
      </c>
      <c r="I81" s="22">
        <v>-37187824</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31713713</v>
      </c>
      <c r="I83" s="22">
        <v>31713713</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127594797</v>
      </c>
      <c r="I91" s="23">
        <f>I92-I93</f>
        <v>189369295</v>
      </c>
    </row>
    <row r="92" spans="1:9" ht="12.75" customHeight="1" x14ac:dyDescent="0.2">
      <c r="A92" s="189" t="s">
        <v>72</v>
      </c>
      <c r="B92" s="189"/>
      <c r="C92" s="189"/>
      <c r="D92" s="189"/>
      <c r="E92" s="189"/>
      <c r="F92" s="189"/>
      <c r="G92" s="14">
        <v>84</v>
      </c>
      <c r="H92" s="22">
        <v>127594797</v>
      </c>
      <c r="I92" s="22">
        <v>189369295</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60715555</v>
      </c>
      <c r="I94" s="23">
        <f>I95-I96</f>
        <v>12791087</v>
      </c>
    </row>
    <row r="95" spans="1:9" ht="12.75" customHeight="1" x14ac:dyDescent="0.2">
      <c r="A95" s="189" t="s">
        <v>74</v>
      </c>
      <c r="B95" s="189"/>
      <c r="C95" s="189"/>
      <c r="D95" s="189"/>
      <c r="E95" s="189"/>
      <c r="F95" s="189"/>
      <c r="G95" s="14">
        <v>87</v>
      </c>
      <c r="H95" s="22">
        <v>60715555</v>
      </c>
      <c r="I95" s="22">
        <v>12791087</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961788</v>
      </c>
      <c r="I98" s="23">
        <f>SUM(I99:I104)</f>
        <v>961788</v>
      </c>
    </row>
    <row r="99" spans="1:9" ht="12.75" customHeight="1" x14ac:dyDescent="0.2">
      <c r="A99" s="189" t="s">
        <v>77</v>
      </c>
      <c r="B99" s="189"/>
      <c r="C99" s="189"/>
      <c r="D99" s="189"/>
      <c r="E99" s="189"/>
      <c r="F99" s="189"/>
      <c r="G99" s="14">
        <v>91</v>
      </c>
      <c r="H99" s="22">
        <v>961788</v>
      </c>
      <c r="I99" s="22">
        <v>961788</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12122732</v>
      </c>
      <c r="I105" s="23">
        <f>SUM(I106:I116)</f>
        <v>79386824</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5823431</v>
      </c>
      <c r="I111" s="22">
        <v>70853221</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6299301</v>
      </c>
      <c r="I115" s="22">
        <v>8533603</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1936250525</v>
      </c>
      <c r="I117" s="23">
        <f>SUM(I118:I131)</f>
        <v>2162162318</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64034757</v>
      </c>
      <c r="I120" s="22">
        <v>82311650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282534541</v>
      </c>
      <c r="I123" s="22">
        <v>422506019</v>
      </c>
    </row>
    <row r="124" spans="1:9" ht="12.75" customHeight="1" x14ac:dyDescent="0.2">
      <c r="A124" s="189" t="s">
        <v>89</v>
      </c>
      <c r="B124" s="189"/>
      <c r="C124" s="189"/>
      <c r="D124" s="189"/>
      <c r="E124" s="189"/>
      <c r="F124" s="189"/>
      <c r="G124" s="14">
        <v>116</v>
      </c>
      <c r="H124" s="22">
        <v>2343096</v>
      </c>
      <c r="I124" s="22">
        <v>16304</v>
      </c>
    </row>
    <row r="125" spans="1:9" ht="12.75" customHeight="1" x14ac:dyDescent="0.2">
      <c r="A125" s="189" t="s">
        <v>90</v>
      </c>
      <c r="B125" s="189"/>
      <c r="C125" s="189"/>
      <c r="D125" s="189"/>
      <c r="E125" s="189"/>
      <c r="F125" s="189"/>
      <c r="G125" s="14">
        <v>117</v>
      </c>
      <c r="H125" s="22">
        <v>1551504994</v>
      </c>
      <c r="I125" s="22">
        <v>1618952575</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8332383</v>
      </c>
      <c r="I127" s="22">
        <v>6177786</v>
      </c>
    </row>
    <row r="128" spans="1:9" x14ac:dyDescent="0.2">
      <c r="A128" s="189" t="s">
        <v>95</v>
      </c>
      <c r="B128" s="189"/>
      <c r="C128" s="189"/>
      <c r="D128" s="189"/>
      <c r="E128" s="189"/>
      <c r="F128" s="189"/>
      <c r="G128" s="14">
        <v>120</v>
      </c>
      <c r="H128" s="22">
        <v>25149842</v>
      </c>
      <c r="I128" s="22">
        <v>28877684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2350912</v>
      </c>
      <c r="I131" s="22">
        <v>3320300</v>
      </c>
    </row>
    <row r="132" spans="1:9" ht="22.15" customHeight="1" x14ac:dyDescent="0.2">
      <c r="A132" s="206" t="s">
        <v>99</v>
      </c>
      <c r="B132" s="206"/>
      <c r="C132" s="206"/>
      <c r="D132" s="206"/>
      <c r="E132" s="206"/>
      <c r="F132" s="206"/>
      <c r="G132" s="14">
        <v>124</v>
      </c>
      <c r="H132" s="22">
        <v>1258777</v>
      </c>
      <c r="I132" s="22">
        <v>1056535</v>
      </c>
    </row>
    <row r="133" spans="1:9" ht="12.75" customHeight="1" x14ac:dyDescent="0.2">
      <c r="A133" s="191" t="s">
        <v>359</v>
      </c>
      <c r="B133" s="191"/>
      <c r="C133" s="191"/>
      <c r="D133" s="191"/>
      <c r="E133" s="191"/>
      <c r="F133" s="191"/>
      <c r="G133" s="15">
        <v>125</v>
      </c>
      <c r="H133" s="23">
        <f>H75+H98+H105+H117+H132</f>
        <v>2402377052</v>
      </c>
      <c r="I133" s="23">
        <f>I75+I98+I105+I117+I132</f>
        <v>2709200725</v>
      </c>
    </row>
    <row r="134" spans="1:9" x14ac:dyDescent="0.2">
      <c r="A134" s="206" t="s">
        <v>100</v>
      </c>
      <c r="B134" s="206"/>
      <c r="C134" s="206"/>
      <c r="D134" s="206"/>
      <c r="E134" s="206"/>
      <c r="F134" s="206"/>
      <c r="G134" s="14">
        <v>126</v>
      </c>
      <c r="H134" s="22">
        <v>146642127</v>
      </c>
      <c r="I134" s="22">
        <v>138887225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18" zoomScaleNormal="118" zoomScaleSheetLayoutView="110" workbookViewId="0">
      <selection activeCell="J89" sqref="J89:K8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ht="22.5"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1049482483</v>
      </c>
      <c r="I8" s="107">
        <f>SUM(I9:I13)</f>
        <v>1049482483</v>
      </c>
      <c r="J8" s="107">
        <f>SUM(J9:J13)</f>
        <v>975675077</v>
      </c>
      <c r="K8" s="107">
        <f>SUM(K9:K13)</f>
        <v>975675077</v>
      </c>
    </row>
    <row r="9" spans="1:11" ht="12.75" customHeight="1" x14ac:dyDescent="0.2">
      <c r="A9" s="189" t="s">
        <v>115</v>
      </c>
      <c r="B9" s="189"/>
      <c r="C9" s="189"/>
      <c r="D9" s="189"/>
      <c r="E9" s="189"/>
      <c r="F9" s="189"/>
      <c r="G9" s="14">
        <v>2</v>
      </c>
      <c r="H9" s="108">
        <v>85646225</v>
      </c>
      <c r="I9" s="108">
        <v>85646225</v>
      </c>
      <c r="J9" s="108">
        <v>82854825</v>
      </c>
      <c r="K9" s="108">
        <v>82854825</v>
      </c>
    </row>
    <row r="10" spans="1:11" ht="12.75" customHeight="1" x14ac:dyDescent="0.2">
      <c r="A10" s="189" t="s">
        <v>116</v>
      </c>
      <c r="B10" s="189"/>
      <c r="C10" s="189"/>
      <c r="D10" s="189"/>
      <c r="E10" s="189"/>
      <c r="F10" s="189"/>
      <c r="G10" s="14">
        <v>3</v>
      </c>
      <c r="H10" s="108">
        <v>959508534</v>
      </c>
      <c r="I10" s="108">
        <v>959508534</v>
      </c>
      <c r="J10" s="108">
        <v>889519866</v>
      </c>
      <c r="K10" s="108">
        <v>889519866</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130226</v>
      </c>
      <c r="I12" s="108">
        <v>130226</v>
      </c>
      <c r="J12" s="108">
        <v>146072</v>
      </c>
      <c r="K12" s="108">
        <v>146072</v>
      </c>
    </row>
    <row r="13" spans="1:11" ht="12.75" customHeight="1" x14ac:dyDescent="0.2">
      <c r="A13" s="189" t="s">
        <v>119</v>
      </c>
      <c r="B13" s="189"/>
      <c r="C13" s="189"/>
      <c r="D13" s="189"/>
      <c r="E13" s="189"/>
      <c r="F13" s="189"/>
      <c r="G13" s="14">
        <v>6</v>
      </c>
      <c r="H13" s="108">
        <v>4197498</v>
      </c>
      <c r="I13" s="108">
        <v>4197498</v>
      </c>
      <c r="J13" s="108">
        <v>3154314</v>
      </c>
      <c r="K13" s="108">
        <v>3154314</v>
      </c>
    </row>
    <row r="14" spans="1:11" ht="12.75" customHeight="1" x14ac:dyDescent="0.2">
      <c r="A14" s="224" t="s">
        <v>361</v>
      </c>
      <c r="B14" s="224"/>
      <c r="C14" s="224"/>
      <c r="D14" s="224"/>
      <c r="E14" s="224"/>
      <c r="F14" s="224"/>
      <c r="G14" s="15">
        <v>7</v>
      </c>
      <c r="H14" s="107">
        <f>H15+H16+H20+H24+H25+H26+H29+H36</f>
        <v>1037425241</v>
      </c>
      <c r="I14" s="107">
        <f>I15+I16+I20+I24+I25+I26+I29+I36</f>
        <v>1037425241</v>
      </c>
      <c r="J14" s="107">
        <f>J15+J16+J20+J24+J25+J26+J29+J36</f>
        <v>960089058</v>
      </c>
      <c r="K14" s="107">
        <f>K15+K16+K20+K24+K25+K26+K29+K36</f>
        <v>960089058</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997797859</v>
      </c>
      <c r="I16" s="107">
        <f>SUM(I17:I19)</f>
        <v>997797859</v>
      </c>
      <c r="J16" s="107">
        <f>SUM(J17:J19)</f>
        <v>932369317</v>
      </c>
      <c r="K16" s="107">
        <f>SUM(K17:K19)</f>
        <v>932369317</v>
      </c>
    </row>
    <row r="17" spans="1:11" ht="12.75" customHeight="1" x14ac:dyDescent="0.2">
      <c r="A17" s="225" t="s">
        <v>120</v>
      </c>
      <c r="B17" s="225"/>
      <c r="C17" s="225"/>
      <c r="D17" s="225"/>
      <c r="E17" s="225"/>
      <c r="F17" s="225"/>
      <c r="G17" s="14">
        <v>10</v>
      </c>
      <c r="H17" s="108">
        <v>3051482</v>
      </c>
      <c r="I17" s="108">
        <v>3051482</v>
      </c>
      <c r="J17" s="108">
        <v>2667307</v>
      </c>
      <c r="K17" s="108">
        <v>2667307</v>
      </c>
    </row>
    <row r="18" spans="1:11" ht="12.75" customHeight="1" x14ac:dyDescent="0.2">
      <c r="A18" s="225" t="s">
        <v>121</v>
      </c>
      <c r="B18" s="225"/>
      <c r="C18" s="225"/>
      <c r="D18" s="225"/>
      <c r="E18" s="225"/>
      <c r="F18" s="225"/>
      <c r="G18" s="14">
        <v>11</v>
      </c>
      <c r="H18" s="108">
        <v>990375819</v>
      </c>
      <c r="I18" s="108">
        <v>990375819</v>
      </c>
      <c r="J18" s="108">
        <v>925356295</v>
      </c>
      <c r="K18" s="108">
        <v>925356295</v>
      </c>
    </row>
    <row r="19" spans="1:11" ht="12.75" customHeight="1" x14ac:dyDescent="0.2">
      <c r="A19" s="225" t="s">
        <v>122</v>
      </c>
      <c r="B19" s="225"/>
      <c r="C19" s="225"/>
      <c r="D19" s="225"/>
      <c r="E19" s="225"/>
      <c r="F19" s="225"/>
      <c r="G19" s="14">
        <v>12</v>
      </c>
      <c r="H19" s="108">
        <v>4370558</v>
      </c>
      <c r="I19" s="108">
        <v>4370558</v>
      </c>
      <c r="J19" s="108">
        <v>4345715</v>
      </c>
      <c r="K19" s="108">
        <v>4345715</v>
      </c>
    </row>
    <row r="20" spans="1:11" ht="12.75" customHeight="1" x14ac:dyDescent="0.2">
      <c r="A20" s="190" t="s">
        <v>442</v>
      </c>
      <c r="B20" s="190"/>
      <c r="C20" s="190"/>
      <c r="D20" s="190"/>
      <c r="E20" s="190"/>
      <c r="F20" s="190"/>
      <c r="G20" s="15">
        <v>13</v>
      </c>
      <c r="H20" s="107">
        <f>SUM(H21:H23)</f>
        <v>17834440</v>
      </c>
      <c r="I20" s="107">
        <f>SUM(I21:I23)</f>
        <v>17834440</v>
      </c>
      <c r="J20" s="107">
        <f>SUM(J21:J23)</f>
        <v>16242846</v>
      </c>
      <c r="K20" s="107">
        <f>SUM(K21:K23)</f>
        <v>16242846</v>
      </c>
    </row>
    <row r="21" spans="1:11" ht="12.75" customHeight="1" x14ac:dyDescent="0.2">
      <c r="A21" s="225" t="s">
        <v>105</v>
      </c>
      <c r="B21" s="225"/>
      <c r="C21" s="225"/>
      <c r="D21" s="225"/>
      <c r="E21" s="225"/>
      <c r="F21" s="225"/>
      <c r="G21" s="14">
        <v>14</v>
      </c>
      <c r="H21" s="108">
        <v>10798320</v>
      </c>
      <c r="I21" s="108">
        <v>10798320</v>
      </c>
      <c r="J21" s="108">
        <v>10187625</v>
      </c>
      <c r="K21" s="108">
        <v>10187625</v>
      </c>
    </row>
    <row r="22" spans="1:11" ht="12.75" customHeight="1" x14ac:dyDescent="0.2">
      <c r="A22" s="225" t="s">
        <v>106</v>
      </c>
      <c r="B22" s="225"/>
      <c r="C22" s="225"/>
      <c r="D22" s="225"/>
      <c r="E22" s="225"/>
      <c r="F22" s="225"/>
      <c r="G22" s="14">
        <v>15</v>
      </c>
      <c r="H22" s="108">
        <v>4646858</v>
      </c>
      <c r="I22" s="108">
        <v>4646858</v>
      </c>
      <c r="J22" s="108">
        <v>3888479</v>
      </c>
      <c r="K22" s="108">
        <v>3888479</v>
      </c>
    </row>
    <row r="23" spans="1:11" ht="12.75" customHeight="1" x14ac:dyDescent="0.2">
      <c r="A23" s="225" t="s">
        <v>107</v>
      </c>
      <c r="B23" s="225"/>
      <c r="C23" s="225"/>
      <c r="D23" s="225"/>
      <c r="E23" s="225"/>
      <c r="F23" s="225"/>
      <c r="G23" s="14">
        <v>16</v>
      </c>
      <c r="H23" s="108">
        <v>2389262</v>
      </c>
      <c r="I23" s="108">
        <v>2389262</v>
      </c>
      <c r="J23" s="108">
        <v>2166742</v>
      </c>
      <c r="K23" s="108">
        <v>2166742</v>
      </c>
    </row>
    <row r="24" spans="1:11" ht="12.75" customHeight="1" x14ac:dyDescent="0.2">
      <c r="A24" s="189" t="s">
        <v>108</v>
      </c>
      <c r="B24" s="189"/>
      <c r="C24" s="189"/>
      <c r="D24" s="189"/>
      <c r="E24" s="189"/>
      <c r="F24" s="189"/>
      <c r="G24" s="14">
        <v>17</v>
      </c>
      <c r="H24" s="108">
        <v>3726823</v>
      </c>
      <c r="I24" s="108">
        <v>3726823</v>
      </c>
      <c r="J24" s="108">
        <v>4148982</v>
      </c>
      <c r="K24" s="108">
        <v>4148982</v>
      </c>
    </row>
    <row r="25" spans="1:11" ht="12.75" customHeight="1" x14ac:dyDescent="0.2">
      <c r="A25" s="189" t="s">
        <v>109</v>
      </c>
      <c r="B25" s="189"/>
      <c r="C25" s="189"/>
      <c r="D25" s="189"/>
      <c r="E25" s="189"/>
      <c r="F25" s="189"/>
      <c r="G25" s="14">
        <v>18</v>
      </c>
      <c r="H25" s="108">
        <v>19463597</v>
      </c>
      <c r="I25" s="108">
        <v>19463597</v>
      </c>
      <c r="J25" s="108">
        <v>7280550</v>
      </c>
      <c r="K25" s="108">
        <v>7280550</v>
      </c>
    </row>
    <row r="26" spans="1:11" ht="12.75" customHeight="1" x14ac:dyDescent="0.2">
      <c r="A26" s="190" t="s">
        <v>443</v>
      </c>
      <c r="B26" s="190"/>
      <c r="C26" s="190"/>
      <c r="D26" s="190"/>
      <c r="E26" s="190"/>
      <c r="F26" s="190"/>
      <c r="G26" s="15">
        <v>19</v>
      </c>
      <c r="H26" s="107">
        <f>H27+H28</f>
        <v>-598080</v>
      </c>
      <c r="I26" s="107">
        <f>I27+I28</f>
        <v>-598080</v>
      </c>
      <c r="J26" s="107">
        <f>J27+J28</f>
        <v>47363</v>
      </c>
      <c r="K26" s="107">
        <f>K27+K28</f>
        <v>47363</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-598080</v>
      </c>
      <c r="I28" s="108">
        <v>-598080</v>
      </c>
      <c r="J28" s="108">
        <v>47363</v>
      </c>
      <c r="K28" s="108">
        <v>47363</v>
      </c>
    </row>
    <row r="29" spans="1:11" ht="12.75" customHeight="1" x14ac:dyDescent="0.2">
      <c r="A29" s="190" t="s">
        <v>444</v>
      </c>
      <c r="B29" s="190"/>
      <c r="C29" s="190"/>
      <c r="D29" s="190"/>
      <c r="E29" s="190"/>
      <c r="F29" s="190"/>
      <c r="G29" s="15">
        <v>22</v>
      </c>
      <c r="H29" s="107">
        <f>SUM(H30:H35)</f>
        <v>-799398</v>
      </c>
      <c r="I29" s="107">
        <f>SUM(I30:I35)</f>
        <v>-799398</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-799398</v>
      </c>
      <c r="I32" s="108">
        <v>-799398</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4" t="s">
        <v>362</v>
      </c>
      <c r="B37" s="224"/>
      <c r="C37" s="224"/>
      <c r="D37" s="224"/>
      <c r="E37" s="224"/>
      <c r="F37" s="224"/>
      <c r="G37" s="15">
        <v>30</v>
      </c>
      <c r="H37" s="107">
        <f>SUM(H38:H47)</f>
        <v>537936</v>
      </c>
      <c r="I37" s="107">
        <f>SUM(I38:I47)</f>
        <v>537936</v>
      </c>
      <c r="J37" s="107">
        <f>SUM(J38:J47)</f>
        <v>1380302</v>
      </c>
      <c r="K37" s="107">
        <f>SUM(K38:K47)</f>
        <v>1380302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294</v>
      </c>
      <c r="I41" s="108">
        <v>294</v>
      </c>
      <c r="J41" s="108">
        <v>370</v>
      </c>
      <c r="K41" s="108">
        <v>370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537642</v>
      </c>
      <c r="I44" s="108">
        <v>537642</v>
      </c>
      <c r="J44" s="108">
        <v>1379932</v>
      </c>
      <c r="K44" s="108">
        <v>1379932</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1463025</v>
      </c>
      <c r="I48" s="107">
        <f>SUM(I49:I55)</f>
        <v>1463025</v>
      </c>
      <c r="J48" s="107">
        <f>SUM(J49:J55)</f>
        <v>1367435</v>
      </c>
      <c r="K48" s="107">
        <f>SUM(K49:K55)</f>
        <v>1367435</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1169584</v>
      </c>
      <c r="I51" s="108">
        <v>1169584</v>
      </c>
      <c r="J51" s="108">
        <v>1268775</v>
      </c>
      <c r="K51" s="108">
        <v>1268775</v>
      </c>
    </row>
    <row r="52" spans="1:11" ht="12.75" customHeight="1" x14ac:dyDescent="0.2">
      <c r="A52" s="228" t="s">
        <v>144</v>
      </c>
      <c r="B52" s="228"/>
      <c r="C52" s="228"/>
      <c r="D52" s="228"/>
      <c r="E52" s="228"/>
      <c r="F52" s="228"/>
      <c r="G52" s="14">
        <v>45</v>
      </c>
      <c r="H52" s="108">
        <v>293441</v>
      </c>
      <c r="I52" s="108">
        <v>293441</v>
      </c>
      <c r="J52" s="108">
        <v>98660</v>
      </c>
      <c r="K52" s="108">
        <v>98660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1050020419</v>
      </c>
      <c r="I60" s="107">
        <f t="shared" ref="I60:K60" si="0">I8+I37+I56+I57</f>
        <v>1050020419</v>
      </c>
      <c r="J60" s="107">
        <f t="shared" si="0"/>
        <v>977055379</v>
      </c>
      <c r="K60" s="107">
        <f t="shared" si="0"/>
        <v>977055379</v>
      </c>
    </row>
    <row r="61" spans="1:11" ht="12.75" customHeight="1" x14ac:dyDescent="0.2">
      <c r="A61" s="224" t="s">
        <v>365</v>
      </c>
      <c r="B61" s="224"/>
      <c r="C61" s="224"/>
      <c r="D61" s="224"/>
      <c r="E61" s="224"/>
      <c r="F61" s="224"/>
      <c r="G61" s="15">
        <v>54</v>
      </c>
      <c r="H61" s="107">
        <f>H14+H48+H58+H59</f>
        <v>1038888266</v>
      </c>
      <c r="I61" s="107">
        <f t="shared" ref="I61:K61" si="1">I14+I48+I58+I59</f>
        <v>1038888266</v>
      </c>
      <c r="J61" s="107">
        <f t="shared" si="1"/>
        <v>961456493</v>
      </c>
      <c r="K61" s="107">
        <f t="shared" si="1"/>
        <v>961456493</v>
      </c>
    </row>
    <row r="62" spans="1:11" ht="12.75" customHeight="1" x14ac:dyDescent="0.2">
      <c r="A62" s="224" t="s">
        <v>366</v>
      </c>
      <c r="B62" s="224"/>
      <c r="C62" s="224"/>
      <c r="D62" s="224"/>
      <c r="E62" s="224"/>
      <c r="F62" s="224"/>
      <c r="G62" s="15">
        <v>55</v>
      </c>
      <c r="H62" s="107">
        <f>H60-H61</f>
        <v>11132153</v>
      </c>
      <c r="I62" s="107">
        <f t="shared" ref="I62:K62" si="2">I60-I61</f>
        <v>11132153</v>
      </c>
      <c r="J62" s="107">
        <f t="shared" si="2"/>
        <v>15598886</v>
      </c>
      <c r="K62" s="107">
        <f t="shared" si="2"/>
        <v>15598886</v>
      </c>
    </row>
    <row r="63" spans="1:11" ht="12.75" customHeight="1" x14ac:dyDescent="0.2">
      <c r="A63" s="229" t="s">
        <v>367</v>
      </c>
      <c r="B63" s="229"/>
      <c r="C63" s="229"/>
      <c r="D63" s="229"/>
      <c r="E63" s="229"/>
      <c r="F63" s="229"/>
      <c r="G63" s="15">
        <v>56</v>
      </c>
      <c r="H63" s="107">
        <f>+IF((H60-H61)&gt;0,(H60-H61),0)</f>
        <v>11132153</v>
      </c>
      <c r="I63" s="107">
        <f t="shared" ref="I63:K63" si="3">+IF((I60-I61)&gt;0,(I60-I61),0)</f>
        <v>11132153</v>
      </c>
      <c r="J63" s="107">
        <f t="shared" si="3"/>
        <v>15598886</v>
      </c>
      <c r="K63" s="107">
        <f t="shared" si="3"/>
        <v>15598886</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2003788</v>
      </c>
      <c r="I65" s="108">
        <v>2003788</v>
      </c>
      <c r="J65" s="108">
        <v>2807799</v>
      </c>
      <c r="K65" s="108">
        <v>2807799</v>
      </c>
    </row>
    <row r="66" spans="1:11" ht="12.75" customHeight="1" x14ac:dyDescent="0.2">
      <c r="A66" s="224" t="s">
        <v>369</v>
      </c>
      <c r="B66" s="224"/>
      <c r="C66" s="224"/>
      <c r="D66" s="224"/>
      <c r="E66" s="224"/>
      <c r="F66" s="224"/>
      <c r="G66" s="15">
        <v>59</v>
      </c>
      <c r="H66" s="107">
        <f>H62-H65</f>
        <v>9128365</v>
      </c>
      <c r="I66" s="107">
        <f t="shared" ref="I66:K66" si="5">I62-I65</f>
        <v>9128365</v>
      </c>
      <c r="J66" s="107">
        <f t="shared" si="5"/>
        <v>12791087</v>
      </c>
      <c r="K66" s="107">
        <f t="shared" si="5"/>
        <v>12791087</v>
      </c>
    </row>
    <row r="67" spans="1:11" ht="12.75" customHeight="1" x14ac:dyDescent="0.2">
      <c r="A67" s="229" t="s">
        <v>370</v>
      </c>
      <c r="B67" s="229"/>
      <c r="C67" s="229"/>
      <c r="D67" s="229"/>
      <c r="E67" s="229"/>
      <c r="F67" s="229"/>
      <c r="G67" s="15">
        <v>60</v>
      </c>
      <c r="H67" s="107">
        <f>+IF((H62-H65)&gt;0,(H62-H65),0)</f>
        <v>9128365</v>
      </c>
      <c r="I67" s="107">
        <f t="shared" ref="I67:K67" si="6">+IF((I62-I65)&gt;0,(I62-I65),0)</f>
        <v>9128365</v>
      </c>
      <c r="J67" s="107">
        <f t="shared" si="6"/>
        <v>12791087</v>
      </c>
      <c r="K67" s="107">
        <f t="shared" si="6"/>
        <v>12791087</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9128365</v>
      </c>
      <c r="I89" s="111">
        <v>9128365</v>
      </c>
      <c r="J89" s="111">
        <v>12791087</v>
      </c>
      <c r="K89" s="111">
        <v>12791087</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9128365</v>
      </c>
      <c r="I109" s="110">
        <f>I89+I108</f>
        <v>9128365</v>
      </c>
      <c r="J109" s="110">
        <f t="shared" ref="J109:K109" si="12">J89+J108</f>
        <v>12791087</v>
      </c>
      <c r="K109" s="110">
        <f t="shared" si="12"/>
        <v>12791087</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A8" sqref="A8:F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11132153</v>
      </c>
      <c r="I8" s="123">
        <v>15598886</v>
      </c>
    </row>
    <row r="9" spans="1:9" ht="12.75" customHeight="1" x14ac:dyDescent="0.2">
      <c r="A9" s="248" t="s">
        <v>171</v>
      </c>
      <c r="B9" s="248"/>
      <c r="C9" s="248"/>
      <c r="D9" s="248"/>
      <c r="E9" s="248"/>
      <c r="F9" s="248"/>
      <c r="G9" s="124">
        <v>2</v>
      </c>
      <c r="H9" s="125">
        <f>H10+H11+H12+H13+H14+H15+H16+H17</f>
        <v>15652238</v>
      </c>
      <c r="I9" s="125">
        <f>I10+I11+I12+I13+I14+I15+I16+I17</f>
        <v>6231021</v>
      </c>
    </row>
    <row r="10" spans="1:9" ht="12.75" customHeight="1" x14ac:dyDescent="0.2">
      <c r="A10" s="225" t="s">
        <v>172</v>
      </c>
      <c r="B10" s="225"/>
      <c r="C10" s="225"/>
      <c r="D10" s="225"/>
      <c r="E10" s="225"/>
      <c r="F10" s="225"/>
      <c r="G10" s="122">
        <v>3</v>
      </c>
      <c r="H10" s="123">
        <v>3726823</v>
      </c>
      <c r="I10" s="123">
        <v>4148982</v>
      </c>
    </row>
    <row r="11" spans="1:9" ht="22.15" customHeight="1" x14ac:dyDescent="0.2">
      <c r="A11" s="225" t="s">
        <v>173</v>
      </c>
      <c r="B11" s="225"/>
      <c r="C11" s="225"/>
      <c r="D11" s="225"/>
      <c r="E11" s="225"/>
      <c r="F11" s="225"/>
      <c r="G11" s="122">
        <v>4</v>
      </c>
      <c r="H11" s="123">
        <v>-200354</v>
      </c>
      <c r="I11" s="123">
        <v>-465275</v>
      </c>
    </row>
    <row r="12" spans="1:9" ht="23.45" customHeight="1" x14ac:dyDescent="0.2">
      <c r="A12" s="225" t="s">
        <v>174</v>
      </c>
      <c r="B12" s="225"/>
      <c r="C12" s="225"/>
      <c r="D12" s="225"/>
      <c r="E12" s="225"/>
      <c r="F12" s="225"/>
      <c r="G12" s="122">
        <v>5</v>
      </c>
      <c r="H12" s="123">
        <v>-598080</v>
      </c>
      <c r="I12" s="123">
        <v>47363</v>
      </c>
    </row>
    <row r="13" spans="1:9" ht="12.75" customHeight="1" x14ac:dyDescent="0.2">
      <c r="A13" s="225" t="s">
        <v>175</v>
      </c>
      <c r="B13" s="225"/>
      <c r="C13" s="225"/>
      <c r="D13" s="225"/>
      <c r="E13" s="225"/>
      <c r="F13" s="225"/>
      <c r="G13" s="122">
        <v>6</v>
      </c>
      <c r="H13" s="123">
        <v>-537936</v>
      </c>
      <c r="I13" s="123">
        <v>-1380301</v>
      </c>
    </row>
    <row r="14" spans="1:9" ht="12.75" customHeight="1" x14ac:dyDescent="0.2">
      <c r="A14" s="225" t="s">
        <v>176</v>
      </c>
      <c r="B14" s="225"/>
      <c r="C14" s="225"/>
      <c r="D14" s="225"/>
      <c r="E14" s="225"/>
      <c r="F14" s="225"/>
      <c r="G14" s="122">
        <v>7</v>
      </c>
      <c r="H14" s="123">
        <v>1169584</v>
      </c>
      <c r="I14" s="123">
        <v>1268775</v>
      </c>
    </row>
    <row r="15" spans="1:9" ht="12.75" customHeight="1" x14ac:dyDescent="0.2">
      <c r="A15" s="225" t="s">
        <v>177</v>
      </c>
      <c r="B15" s="225"/>
      <c r="C15" s="225"/>
      <c r="D15" s="225"/>
      <c r="E15" s="225"/>
      <c r="F15" s="225"/>
      <c r="G15" s="122">
        <v>8</v>
      </c>
      <c r="H15" s="123">
        <v>-799398</v>
      </c>
      <c r="I15" s="123">
        <v>0</v>
      </c>
    </row>
    <row r="16" spans="1:9" ht="12.75" customHeight="1" x14ac:dyDescent="0.2">
      <c r="A16" s="225" t="s">
        <v>178</v>
      </c>
      <c r="B16" s="225"/>
      <c r="C16" s="225"/>
      <c r="D16" s="225"/>
      <c r="E16" s="225"/>
      <c r="F16" s="225"/>
      <c r="G16" s="122">
        <v>9</v>
      </c>
      <c r="H16" s="123">
        <v>11699444</v>
      </c>
      <c r="I16" s="123">
        <v>1552639</v>
      </c>
    </row>
    <row r="17" spans="1:9" ht="25.15" customHeight="1" x14ac:dyDescent="0.2">
      <c r="A17" s="225" t="s">
        <v>179</v>
      </c>
      <c r="B17" s="225"/>
      <c r="C17" s="225"/>
      <c r="D17" s="225"/>
      <c r="E17" s="225"/>
      <c r="F17" s="225"/>
      <c r="G17" s="122">
        <v>10</v>
      </c>
      <c r="H17" s="123">
        <v>1192155</v>
      </c>
      <c r="I17" s="123">
        <v>1058838</v>
      </c>
    </row>
    <row r="18" spans="1:9" ht="28.15" customHeight="1" x14ac:dyDescent="0.2">
      <c r="A18" s="247" t="s">
        <v>307</v>
      </c>
      <c r="B18" s="247"/>
      <c r="C18" s="247"/>
      <c r="D18" s="247"/>
      <c r="E18" s="247"/>
      <c r="F18" s="247"/>
      <c r="G18" s="124">
        <v>11</v>
      </c>
      <c r="H18" s="125">
        <f>H8+H9</f>
        <v>26784391</v>
      </c>
      <c r="I18" s="125">
        <f>I8+I9</f>
        <v>21829907</v>
      </c>
    </row>
    <row r="19" spans="1:9" ht="12.75" customHeight="1" x14ac:dyDescent="0.2">
      <c r="A19" s="248" t="s">
        <v>180</v>
      </c>
      <c r="B19" s="248"/>
      <c r="C19" s="248"/>
      <c r="D19" s="248"/>
      <c r="E19" s="248"/>
      <c r="F19" s="248"/>
      <c r="G19" s="124">
        <v>12</v>
      </c>
      <c r="H19" s="125">
        <f>H20+H21+H22+H23</f>
        <v>-45531931</v>
      </c>
      <c r="I19" s="125">
        <f>I20+I21+I22+I23</f>
        <v>-270854135</v>
      </c>
    </row>
    <row r="20" spans="1:9" ht="12.75" customHeight="1" x14ac:dyDescent="0.2">
      <c r="A20" s="225" t="s">
        <v>181</v>
      </c>
      <c r="B20" s="225"/>
      <c r="C20" s="225"/>
      <c r="D20" s="225"/>
      <c r="E20" s="225"/>
      <c r="F20" s="225"/>
      <c r="G20" s="122">
        <v>13</v>
      </c>
      <c r="H20" s="123">
        <v>227845255</v>
      </c>
      <c r="I20" s="123">
        <v>81259134</v>
      </c>
    </row>
    <row r="21" spans="1:9" ht="12.75" customHeight="1" x14ac:dyDescent="0.2">
      <c r="A21" s="225" t="s">
        <v>182</v>
      </c>
      <c r="B21" s="225"/>
      <c r="C21" s="225"/>
      <c r="D21" s="225"/>
      <c r="E21" s="225"/>
      <c r="F21" s="225"/>
      <c r="G21" s="122">
        <v>14</v>
      </c>
      <c r="H21" s="123">
        <v>-190674919</v>
      </c>
      <c r="I21" s="123">
        <v>-363750236</v>
      </c>
    </row>
    <row r="22" spans="1:9" ht="12.75" customHeight="1" x14ac:dyDescent="0.2">
      <c r="A22" s="225" t="s">
        <v>183</v>
      </c>
      <c r="B22" s="225"/>
      <c r="C22" s="225"/>
      <c r="D22" s="225"/>
      <c r="E22" s="225"/>
      <c r="F22" s="225"/>
      <c r="G22" s="122">
        <v>15</v>
      </c>
      <c r="H22" s="123">
        <v>-82702267</v>
      </c>
      <c r="I22" s="123">
        <v>11636967</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-18747540</v>
      </c>
      <c r="I24" s="125">
        <f>I18+I19</f>
        <v>-249024228</v>
      </c>
    </row>
    <row r="25" spans="1:9" ht="12.75" customHeight="1" x14ac:dyDescent="0.2">
      <c r="A25" s="189" t="s">
        <v>186</v>
      </c>
      <c r="B25" s="189"/>
      <c r="C25" s="189"/>
      <c r="D25" s="189"/>
      <c r="E25" s="189"/>
      <c r="F25" s="189"/>
      <c r="G25" s="122">
        <v>18</v>
      </c>
      <c r="H25" s="123">
        <v>-1174658</v>
      </c>
      <c r="I25" s="123">
        <v>-961996</v>
      </c>
    </row>
    <row r="26" spans="1:9" ht="12.75" customHeight="1" x14ac:dyDescent="0.2">
      <c r="A26" s="189" t="s">
        <v>187</v>
      </c>
      <c r="B26" s="189"/>
      <c r="C26" s="189"/>
      <c r="D26" s="189"/>
      <c r="E26" s="189"/>
      <c r="F26" s="189"/>
      <c r="G26" s="122">
        <v>19</v>
      </c>
      <c r="H26" s="123">
        <v>0</v>
      </c>
      <c r="I26" s="123">
        <v>-761166</v>
      </c>
    </row>
    <row r="27" spans="1:9" ht="25.9" customHeight="1" x14ac:dyDescent="0.2">
      <c r="A27" s="252" t="s">
        <v>188</v>
      </c>
      <c r="B27" s="252"/>
      <c r="C27" s="252"/>
      <c r="D27" s="252"/>
      <c r="E27" s="252"/>
      <c r="F27" s="252"/>
      <c r="G27" s="124">
        <v>20</v>
      </c>
      <c r="H27" s="125">
        <f>H24+H25+H26</f>
        <v>-19922198</v>
      </c>
      <c r="I27" s="125">
        <f>I24+I25+I26</f>
        <v>-250747390</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222269</v>
      </c>
      <c r="I29" s="126">
        <v>556140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539419</v>
      </c>
      <c r="I31" s="126">
        <v>1375343</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2105954</v>
      </c>
      <c r="I33" s="126">
        <v>1609460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2867642</v>
      </c>
      <c r="I35" s="127">
        <f>I29+I30+I31+I32+I33+I34</f>
        <v>3540943</v>
      </c>
    </row>
    <row r="36" spans="1:9" ht="22.9" customHeight="1" x14ac:dyDescent="0.2">
      <c r="A36" s="189" t="s">
        <v>197</v>
      </c>
      <c r="B36" s="189"/>
      <c r="C36" s="189"/>
      <c r="D36" s="189"/>
      <c r="E36" s="189"/>
      <c r="F36" s="189"/>
      <c r="G36" s="122">
        <v>28</v>
      </c>
      <c r="H36" s="126">
        <v>-923315</v>
      </c>
      <c r="I36" s="126">
        <v>-2958272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-50000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-973315</v>
      </c>
      <c r="I41" s="127">
        <f>I36+I37+I38+I39+I40</f>
        <v>-2958272</v>
      </c>
    </row>
    <row r="42" spans="1:9" ht="29.45" customHeight="1" x14ac:dyDescent="0.2">
      <c r="A42" s="252" t="s">
        <v>203</v>
      </c>
      <c r="B42" s="252"/>
      <c r="C42" s="252"/>
      <c r="D42" s="252"/>
      <c r="E42" s="252"/>
      <c r="F42" s="252"/>
      <c r="G42" s="124">
        <v>34</v>
      </c>
      <c r="H42" s="127">
        <f>H35+H41</f>
        <v>1894327</v>
      </c>
      <c r="I42" s="127">
        <f>I35+I41</f>
        <v>582671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120000000</v>
      </c>
      <c r="I46" s="126">
        <v>205000000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120000000</v>
      </c>
      <c r="I48" s="127">
        <f>I44+I45+I46+I47</f>
        <v>205000000</v>
      </c>
    </row>
    <row r="49" spans="1:9" ht="24.6" customHeight="1" x14ac:dyDescent="0.2">
      <c r="A49" s="189" t="s">
        <v>306</v>
      </c>
      <c r="B49" s="189"/>
      <c r="C49" s="189"/>
      <c r="D49" s="189"/>
      <c r="E49" s="189"/>
      <c r="F49" s="189"/>
      <c r="G49" s="122">
        <v>40</v>
      </c>
      <c r="H49" s="126">
        <v>-100000000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-1318444</v>
      </c>
      <c r="I51" s="126">
        <v>-1226865</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-389014</v>
      </c>
      <c r="I53" s="126">
        <v>-643128</v>
      </c>
    </row>
    <row r="54" spans="1:9" ht="30.6" customHeight="1" x14ac:dyDescent="0.2">
      <c r="A54" s="247" t="s">
        <v>214</v>
      </c>
      <c r="B54" s="247"/>
      <c r="C54" s="247"/>
      <c r="D54" s="247"/>
      <c r="E54" s="247"/>
      <c r="F54" s="247"/>
      <c r="G54" s="124">
        <v>45</v>
      </c>
      <c r="H54" s="127">
        <f>H49+H50+H51+H52+H53</f>
        <v>-101707458</v>
      </c>
      <c r="I54" s="127">
        <f>I49+I50+I51+I52+I53</f>
        <v>-1869993</v>
      </c>
    </row>
    <row r="55" spans="1:9" ht="29.45" customHeight="1" x14ac:dyDescent="0.2">
      <c r="A55" s="252" t="s">
        <v>215</v>
      </c>
      <c r="B55" s="252"/>
      <c r="C55" s="252"/>
      <c r="D55" s="252"/>
      <c r="E55" s="252"/>
      <c r="F55" s="252"/>
      <c r="G55" s="124">
        <v>46</v>
      </c>
      <c r="H55" s="127">
        <f>H48+H54</f>
        <v>18292542</v>
      </c>
      <c r="I55" s="127">
        <f>I48+I54</f>
        <v>203130007</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264671</v>
      </c>
      <c r="I57" s="127">
        <f>I27+I42+I55+I56</f>
        <v>-47034712</v>
      </c>
    </row>
    <row r="58" spans="1:9" x14ac:dyDescent="0.2">
      <c r="A58" s="253" t="s">
        <v>218</v>
      </c>
      <c r="B58" s="253"/>
      <c r="C58" s="253"/>
      <c r="D58" s="253"/>
      <c r="E58" s="253"/>
      <c r="F58" s="253"/>
      <c r="G58" s="122">
        <v>49</v>
      </c>
      <c r="H58" s="126">
        <v>46307831</v>
      </c>
      <c r="I58" s="126">
        <v>73080793</v>
      </c>
    </row>
    <row r="59" spans="1:9" ht="31.15" customHeight="1" x14ac:dyDescent="0.2">
      <c r="A59" s="252" t="s">
        <v>219</v>
      </c>
      <c r="B59" s="252"/>
      <c r="C59" s="252"/>
      <c r="D59" s="252"/>
      <c r="E59" s="252"/>
      <c r="F59" s="252"/>
      <c r="G59" s="124">
        <v>50</v>
      </c>
      <c r="H59" s="127">
        <f>H57+H58</f>
        <v>46572502</v>
      </c>
      <c r="I59" s="127">
        <f>I57+I58</f>
        <v>26046081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A46" sqref="A46:F4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209244420</v>
      </c>
      <c r="I7" s="41">
        <v>-7657921</v>
      </c>
      <c r="J7" s="41">
        <v>18548510</v>
      </c>
      <c r="K7" s="41">
        <v>48811980</v>
      </c>
      <c r="L7" s="41">
        <v>37187824</v>
      </c>
      <c r="M7" s="41">
        <v>0</v>
      </c>
      <c r="N7" s="41">
        <v>31713713</v>
      </c>
      <c r="O7" s="41">
        <v>0</v>
      </c>
      <c r="P7" s="41">
        <v>0</v>
      </c>
      <c r="Q7" s="41">
        <v>0</v>
      </c>
      <c r="R7" s="41">
        <v>0</v>
      </c>
      <c r="S7" s="41">
        <v>0</v>
      </c>
      <c r="T7" s="41">
        <v>0</v>
      </c>
      <c r="U7" s="41">
        <v>106525460</v>
      </c>
      <c r="V7" s="41">
        <v>57044617</v>
      </c>
      <c r="W7" s="42">
        <f>H7+I7+J7+K7-L7+M7+N7+O7+P7+Q7+R7+U7+V7</f>
        <v>427042955</v>
      </c>
      <c r="X7" s="41">
        <v>0</v>
      </c>
      <c r="Y7" s="42">
        <f>W7+X7</f>
        <v>427042955</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106525460</v>
      </c>
      <c r="V10" s="42">
        <f t="shared" si="2"/>
        <v>57044617</v>
      </c>
      <c r="W10" s="42">
        <f t="shared" si="2"/>
        <v>427042955</v>
      </c>
      <c r="X10" s="42">
        <f t="shared" si="2"/>
        <v>0</v>
      </c>
      <c r="Y10" s="42">
        <f t="shared" si="2"/>
        <v>427042955</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60715555</v>
      </c>
      <c r="W11" s="42">
        <f t="shared" ref="W11:W29" si="3">H11+I11+J11+K11-L11+M11+N11+O11+P11+Q11+R11+U11+V11+S11+T11</f>
        <v>60715555</v>
      </c>
      <c r="X11" s="41">
        <v>0</v>
      </c>
      <c r="Y11" s="42">
        <f t="shared" ref="Y11:Y29" si="4">W11+X11</f>
        <v>60715555</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3"/>
        <v>-35975280</v>
      </c>
      <c r="X26" s="41">
        <v>0</v>
      </c>
      <c r="Y26" s="42">
        <f t="shared" si="4"/>
        <v>-35975280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57044617</v>
      </c>
      <c r="V28" s="41">
        <v>-57044617</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209244420</v>
      </c>
      <c r="I30" s="44">
        <f t="shared" ref="I30:Y30" si="5">SUM(I10:I29)</f>
        <v>-7657921</v>
      </c>
      <c r="J30" s="44">
        <f t="shared" si="5"/>
        <v>18548510</v>
      </c>
      <c r="K30" s="44">
        <f t="shared" si="5"/>
        <v>48811980</v>
      </c>
      <c r="L30" s="44">
        <f t="shared" si="5"/>
        <v>37187824</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127594797</v>
      </c>
      <c r="V30" s="44">
        <f t="shared" si="5"/>
        <v>60715555</v>
      </c>
      <c r="W30" s="44">
        <f t="shared" si="5"/>
        <v>451783230</v>
      </c>
      <c r="X30" s="44">
        <f t="shared" si="5"/>
        <v>0</v>
      </c>
      <c r="Y30" s="44">
        <f t="shared" si="5"/>
        <v>451783230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60715555</v>
      </c>
      <c r="W33" s="42">
        <f t="shared" si="8"/>
        <v>60715555</v>
      </c>
      <c r="X33" s="42">
        <f t="shared" si="8"/>
        <v>0</v>
      </c>
      <c r="Y33" s="42">
        <f t="shared" si="8"/>
        <v>60715555</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21069337</v>
      </c>
      <c r="V34" s="44">
        <f t="shared" si="10"/>
        <v>-57044617</v>
      </c>
      <c r="W34" s="44">
        <f t="shared" si="10"/>
        <v>-35975280</v>
      </c>
      <c r="X34" s="44">
        <f t="shared" si="10"/>
        <v>0</v>
      </c>
      <c r="Y34" s="44">
        <f t="shared" si="10"/>
        <v>-35975280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127594797</v>
      </c>
      <c r="V36" s="41">
        <v>60715555</v>
      </c>
      <c r="W36" s="45">
        <f>H36+I36+J36+K36-L36+M36+N36+O36+P36+Q36+R36+U36+V36+S36+T36</f>
        <v>451783230</v>
      </c>
      <c r="X36" s="41">
        <v>0</v>
      </c>
      <c r="Y36" s="45">
        <f t="shared" ref="Y36:Y38" si="12">W36+X36</f>
        <v>451783230</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209244420</v>
      </c>
      <c r="I39" s="42">
        <f t="shared" ref="I39:Y39" si="14">I36+I37+I38</f>
        <v>-7657921</v>
      </c>
      <c r="J39" s="42">
        <f t="shared" si="14"/>
        <v>18548510</v>
      </c>
      <c r="K39" s="42">
        <f t="shared" si="14"/>
        <v>48811980</v>
      </c>
      <c r="L39" s="42">
        <f t="shared" si="14"/>
        <v>37187824</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127594797</v>
      </c>
      <c r="V39" s="42">
        <f t="shared" si="14"/>
        <v>60715555</v>
      </c>
      <c r="W39" s="42">
        <f t="shared" si="14"/>
        <v>451783230</v>
      </c>
      <c r="X39" s="42">
        <f t="shared" si="14"/>
        <v>0</v>
      </c>
      <c r="Y39" s="42">
        <f t="shared" si="14"/>
        <v>451783230</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12791087</v>
      </c>
      <c r="W40" s="45">
        <f t="shared" ref="W40:W58" si="15">H40+I40+J40+K40-L40+M40+N40+O40+P40+Q40+R40+U40+V40+S40+T40</f>
        <v>12791087</v>
      </c>
      <c r="X40" s="41">
        <v>0</v>
      </c>
      <c r="Y40" s="45">
        <f t="shared" ref="Y40:Y58" si="16">W40+X40</f>
        <v>12791087</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1058943</v>
      </c>
      <c r="V56" s="41">
        <v>0</v>
      </c>
      <c r="W56" s="45">
        <f t="shared" si="15"/>
        <v>1058943</v>
      </c>
      <c r="X56" s="41">
        <v>0</v>
      </c>
      <c r="Y56" s="45">
        <f t="shared" si="16"/>
        <v>1058943</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60715555</v>
      </c>
      <c r="V57" s="41">
        <v>-60715555</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209244420</v>
      </c>
      <c r="I59" s="44">
        <f t="shared" ref="I59:Y59" si="17">SUM(I39:I58)</f>
        <v>-7657921</v>
      </c>
      <c r="J59" s="44">
        <f t="shared" si="17"/>
        <v>18548510</v>
      </c>
      <c r="K59" s="44">
        <f t="shared" si="17"/>
        <v>48811980</v>
      </c>
      <c r="L59" s="44">
        <f t="shared" si="17"/>
        <v>37187824</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189369295</v>
      </c>
      <c r="V59" s="44">
        <f t="shared" si="17"/>
        <v>12791087</v>
      </c>
      <c r="W59" s="44">
        <f t="shared" si="17"/>
        <v>465633260</v>
      </c>
      <c r="X59" s="44">
        <f t="shared" si="17"/>
        <v>0</v>
      </c>
      <c r="Y59" s="44">
        <f t="shared" si="17"/>
        <v>465633260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12791087</v>
      </c>
      <c r="W62" s="45">
        <f t="shared" si="20"/>
        <v>12791087</v>
      </c>
      <c r="X62" s="45">
        <f t="shared" si="20"/>
        <v>0</v>
      </c>
      <c r="Y62" s="45">
        <f t="shared" si="20"/>
        <v>12791087</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61774498</v>
      </c>
      <c r="V63" s="46">
        <f t="shared" si="22"/>
        <v>-60715555</v>
      </c>
      <c r="W63" s="46">
        <f t="shared" si="22"/>
        <v>1058943</v>
      </c>
      <c r="X63" s="46">
        <f t="shared" si="22"/>
        <v>0</v>
      </c>
      <c r="Y63" s="46">
        <f t="shared" si="22"/>
        <v>1058943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zoomScale="66" zoomScaleNormal="66" zoomScaleSheetLayoutView="95" workbookViewId="0">
      <selection activeCell="O31" sqref="O31"/>
    </sheetView>
  </sheetViews>
  <sheetFormatPr defaultRowHeight="12.75" x14ac:dyDescent="0.2"/>
  <cols>
    <col min="9" max="9" width="9.85546875" customWidth="1"/>
  </cols>
  <sheetData>
    <row r="1" spans="1:9" ht="12.75" customHeight="1"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2.75" customHeight="1" x14ac:dyDescent="0.2">
      <c r="A39" s="303"/>
      <c r="B39" s="303"/>
      <c r="C39" s="303"/>
      <c r="D39" s="303"/>
      <c r="E39" s="303"/>
      <c r="F39" s="303"/>
      <c r="G39" s="303"/>
      <c r="H39" s="303"/>
      <c r="I39" s="303"/>
    </row>
    <row r="40" spans="1:9" ht="12.75" customHeight="1" x14ac:dyDescent="0.2">
      <c r="A40" s="303"/>
      <c r="B40" s="303"/>
      <c r="C40" s="303"/>
      <c r="D40" s="303"/>
      <c r="E40" s="303"/>
      <c r="F40" s="303"/>
      <c r="G40" s="303"/>
      <c r="H40" s="303"/>
      <c r="I40" s="303"/>
    </row>
    <row r="41" spans="1:9" ht="12.75" customHeight="1" x14ac:dyDescent="0.2"/>
    <row r="42" spans="1:9" ht="12.75" customHeight="1" x14ac:dyDescent="0.2"/>
    <row r="43" spans="1:9" ht="12.75" customHeight="1" x14ac:dyDescent="0.2"/>
    <row r="44" spans="1:9" ht="12.75" customHeight="1" x14ac:dyDescent="0.2"/>
    <row r="45" spans="1:9" ht="12.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dcmitype/"/>
    <ds:schemaRef ds:uri="http://schemas.openxmlformats.org/package/2006/metadata/core-properties"/>
    <ds:schemaRef ds:uri="http://purl.org/dc/terms/"/>
    <ds:schemaRef ds:uri="2090b57c-2e4d-4ed9-b313-510fc704fe75"/>
    <ds:schemaRef ds:uri="http://schemas.microsoft.com/office/2006/metadata/properties"/>
    <ds:schemaRef ds:uri="http://purl.org/dc/elements/1.1/"/>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2021-04-29T08:03:55Z</cp:lastPrinted>
  <dcterms:created xsi:type="dcterms:W3CDTF">2008-10-17T11:51:54Z</dcterms:created>
  <dcterms:modified xsi:type="dcterms:W3CDTF">2021-04-29T08:03:58Z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