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4/9-2024/TFI/"/>
    </mc:Choice>
  </mc:AlternateContent>
  <xr:revisionPtr revIDLastSave="494" documentId="11_AC3B18B15114F9FC3371E622F1857ED29C65FD9A" xr6:coauthVersionLast="47" xr6:coauthVersionMax="47" xr10:uidLastSave="{310FDF90-EE21-4E6A-AF14-4EA752F91395}"/>
  <bookViews>
    <workbookView xWindow="-12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2" l="1"/>
  <c r="H53" i="20"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<sst xmlns="http://schemas.openxmlformats.org/spreadsheetml/2006/main" count="533" uniqueCount="466">
  <si>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</si>
  <si>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</si>
  <si>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</si>
  <si>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</si>
  <si>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</si>
  <si>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</si>
  <si>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</si>
  <si>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</si>
  <si>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</si>
  <si>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</si>
  <si>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</si>
  <si>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</si>
  <si>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</si>
  <si>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</si>
  <si>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</si>
  <si>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</si>
  <si>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</si>
  <si>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</si>
  <si>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</si>
  <si>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</si>
  <si>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</si>
  <si>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</si>
  <si>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</si>
  <si>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</si>
  <si>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</si>
  <si>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</si>
  <si>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</si>
  <si>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</si>
  <si>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</si>
  <si>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</si>
  <si>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</si>
  <si>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</si>
  <si>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</si>
  <si>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</si>
  <si>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</si>
  <si>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</si>
  <si>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</si>
  <si>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</si>
  <si>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</si>
  <si>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</si>
  <si>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</si>
  <si>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</si>
  <si>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</si>
  <si>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</si>
  <si>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</si>
  <si>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</si>
  <si>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</si>
  <si>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</si>
  <si>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</si>
  <si>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</si>
  <si>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</si>
  <si>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</si>
  <si>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</si>
  <si>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</si>
  <si>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</si>
  <si>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</si>
  <si>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</si>
  <si>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</si>
  <si>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</si>
  <si>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</si>
  <si>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</si>
  <si>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</si>
  <si>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</si>
  <si>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</si>
  <si>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</si>
  <si>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</si>
  <si>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</si>
  <si>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</si>
  <si>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</si>
  <si>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</si>
  <si>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</si>
  <si>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</si>
  <si>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</si>
  <si>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</si>
  <si>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</si>
  <si>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</si>
  <si>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</si>
  <si>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</si>
  <si>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</si>
  <si>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</si>
  <si>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</si>
  <si>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</si>
  <si>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</si>
  <si>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</si>
  <si>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</si>
  <si>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</si>
  <si>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</si>
  <si>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</si>
  <si>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</si>
  <si>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</si>
  <si>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</si>
  <si>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</si>
  <si>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</si>
  <si>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</si>
  <si>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</si>
  <si>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</si>
  <si>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</si>
  <si>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</si>
  <si>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</si>
  <si>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</si>
  <si>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</si>
  <si>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</si>
  <si>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</si>
  <si>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</si>
  <si>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</si>
  <si>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</si>
  <si>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</si>
  <si>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</si>
  <si>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</si>
  <si>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</si>
  <si>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</si>
  <si>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</si>
  <si>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</si>
  <si>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</si>
  <si>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</si>
  <si>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</si>
  <si>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</si>
  <si>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</si>
  <si>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</si>
  <si>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</si>
  <si>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</si>
  <si>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</si>
  <si>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</si>
  <si>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</si>
  <si>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</si>
  <si>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</si>
  <si>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</si>
  <si>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</si>
  <si>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</si>
  <si>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</si>
  <si>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</si>
  <si>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</si>
  <si>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</si>
  <si>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</si>
  <si>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</si>
  <si>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</si>
  <si>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</si>
  <si>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</si>
  <si>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</si>
  <si>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</si>
  <si>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</si>
  <si>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</si>
  <si>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</si>
  <si>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</si>
  <si>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</si>
  <si>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</si>
  <si>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</si>
  <si>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</si>
  <si>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</si>
  <si>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</si>
  <si>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</si>
  <si>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</si>
  <si>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</si>
  <si>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</si>
  <si>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</si>
  <si>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</si>
  <si>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</si>
  <si>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</si>
  <si>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</si>
  <si>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</si>
  <si>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</si>
  <si>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</si>
  <si>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</si>
  <si>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</si>
  <si>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</si>
  <si>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</si>
  <si>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</si>
  <si>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</si>
  <si>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</si>
  <si>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</si>
  <si>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</si>
  <si>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</si>
  <si>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</si>
  <si>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</si>
  <si>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</si>
  <si>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</si>
  <si>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</si>
  <si>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</si>
  <si>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</si>
  <si>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</si>
  <si>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</si>
  <si>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</si>
  <si>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</si>
  <si>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</si>
  <si>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</si>
  <si>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</si>
  <si>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</si>
  <si>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</si>
  <si>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</si>
  <si>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</si>
  <si>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</si>
  <si>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</si>
  <si>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</si>
  <si>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</si>
  <si>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</si>
  <si>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</si>
  <si>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</si>
  <si>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</si>
  <si>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</si>
  <si>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</si>
  <si>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</si>
  <si>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</si>
  <si>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</si>
  <si>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</si>
  <si>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</si>
  <si>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</si>
  <si>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</si>
  <si>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</si>
  <si>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</si>
  <si>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</si>
  <si>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</si>
  <si>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</si>
  <si>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</si>
  <si>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</si>
  <si>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</si>
  <si>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</si>
  <si>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</si>
  <si>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</si>
  <si>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</si>
  <si>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</si>
  <si>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</si>
  <si>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</si>
  <si>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</si>
  <si>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</si>
  <si>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</si>
  <si>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</si>
  <si>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</si>
  <si>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</si>
  <si>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</si>
  <si>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</si>
  <si>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</si>
  <si>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</si>
  <si>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</si>
  <si>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</si>
  <si>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</si>
  <si>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</si>
  <si>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</si>
  <si>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</si>
  <si>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</si>
  <si>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</si>
  <si>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</si>
  <si>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</si>
  <si>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</si>
  <si>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</si>
  <si>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</si>
  <si>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</si>
  <si>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</si>
  <si>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</si>
  <si>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</si>
  <si>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</si>
  <si>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</si>
  <si>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</si>
  <si>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</si>
  <si>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</si>
  <si>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</si>
  <si>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</si>
  <si>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</si>
  <si>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</si>
  <si>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</si>
  <si>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</si>
  <si>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</si>
  <si>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</si>
  <si>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</si>
  <si>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</si>
  <si>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</si>
  <si>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</si>
  <si>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</si>
  <si>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</si>
  <si>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</si>
  <si>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</si>
  <si>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</si>
  <si>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</si>
  <si>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</si>
  <si>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</si>
  <si>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</si>
  <si>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</si>
  <si>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</si>
  <si>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</si>
  <si>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</si>
  <si>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</si>
  <si>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</si>
  <si>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</si>
  <si>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</si>
  <si>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</si>
  <si>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</si>
  <si>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</si>
  <si>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</si>
  <si>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</si>
  <si>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</si>
  <si>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</si>
  <si>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</si>
  <si>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</si>
  <si>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</si>
  <si>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</si>
  <si>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</si>
  <si>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</si>
  <si>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</si>
  <si>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</si>
  <si>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</si>
  <si>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</si>
  <si>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</si>
  <si>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</si>
  <si>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</si>
  <si>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</si>
  <si>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</si>
  <si>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</si>
  <si>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</si>
  <si>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</si>
  <si>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</si>
  <si>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</si>
  <si>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</si>
  <si>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</si>
  <si>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</si>
  <si>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</si>
  <si>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</si>
  <si>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</si>
  <si>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</si>
  <si>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</si>
  <si>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</si>
  <si>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</si>
  <si>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</si>
  <si>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</si>
  <si>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</si>
  <si>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</si>
  <si>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</si>
  <si>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</si>
  <si>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</si>
  <si>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</si>
  <si>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</si>
  <si>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</si>
  <si>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</si>
  <si>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</si>
  <si>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</si>
  <si>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</si>
  <si>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</si>
  <si>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</si>
  <si>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</si>
  <si>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</si>
  <si>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</si>
  <si>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</si>
  <si>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</si>
  <si>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</si>
  <si>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</si>
  <si>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</si>
  <si>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</si>
  <si>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</si>
  <si>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</si>
  <si>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</si>
  <si>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</si>
  <si>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</si>
  <si>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</si>
  <si>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</si>
  <si>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</si>
  <si>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</si>
  <si>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</si>
  <si>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</si>
  <si>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</si>
  <si>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</si>
  <si>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</si>
  <si>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</si>
  <si>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</si>
  <si>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</si>
  <si>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</si>
  <si>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</si>
  <si>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</si>
  <si>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</si>
  <si>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</si>
  <si>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</si>
  <si>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</si>
  <si>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</si>
  <si>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</si>
  <si>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</si>
  <si>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</si>
  <si>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</si>
  <si>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</si>
  <si>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</si>
  <si>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</si>
  <si>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</si>
  <si>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</si>
  <si>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</si>
  <si>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</si>
  <si>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</si>
  <si>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</si>
  <si>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</si>
  <si>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</si>
  <si>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</si>
  <si>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</si>
  <si>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</si>
  <si>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</si>
  <si>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</si>
  <si>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</si>
  <si>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</si>
  <si>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</si>
  <si>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</si>
  <si>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</si>
  <si>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</si>
  <si>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</si>
  <si>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</si>
  <si>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</si>
  <si>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</si>
  <si>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</si>
  <si>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</si>
  <si>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</si>
  <si>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</si>
  <si>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</si>
  <si>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</si>
  <si>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</si>
  <si>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</si>
  <si>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</si>
  <si>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</si>
  <si>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</si>
  <si>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</si>
  <si>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</si>
  <si>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</si>
  <si>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</si>
  <si>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</si>
  <si>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</si>
  <si>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</si>
  <si>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</si>
  <si>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</si>
  <si>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</si>
  <si>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</si>
  <si>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</si>
  <si>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</si>
  <si>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</si>
  <si>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</si>
  <si>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</si>
  <si>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</si>
  <si>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</si>
  <si>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</si>
  <si>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</si>
  <si>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</si>
  <si>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</si>
  <si>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</si>
  <si>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</si>
  <si>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</si>
  <si>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</si>
  <si>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</si>
  <si>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</si>
  <si>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</si>
  <si>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</si>
  <si>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</si>
  <si>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</si>
  <si>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</si>
  <si>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</si>
  <si>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</si>
  <si>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</si>
  <si>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00313017</t>
  </si>
  <si>
    <t>HR</t>
  </si>
  <si>
    <t>080192242</t>
  </si>
  <si>
    <t xml:space="preserve">747800L0D5F39CX8NA43 </t>
  </si>
  <si>
    <t>19680551758</t>
  </si>
  <si>
    <t>90298</t>
  </si>
  <si>
    <t>Span d.d.</t>
  </si>
  <si>
    <t>Zagreb</t>
  </si>
  <si>
    <t>Koturaška cesta 47</t>
  </si>
  <si>
    <t>info@span.eu</t>
  </si>
  <si>
    <t>www.span.eu</t>
  </si>
  <si>
    <t>Ana Vukšić</t>
  </si>
  <si>
    <t>ana.vuksic@span.eu</t>
  </si>
  <si>
    <t>stanje na dan 30.9.2024</t>
  </si>
  <si>
    <t>Obveznik: Span d.d.</t>
  </si>
  <si>
    <t>u razdoblju 1.1.2024. do 30.9.2024.</t>
  </si>
  <si>
    <t>Obveznik:Span d.d.</t>
  </si>
  <si>
    <t>u razdoblju 1.1.2024 do 30.09.2024</t>
  </si>
  <si>
    <t xml:space="preserve">BILJEŠKE UZ FINANCIJSKE IZVJEŠTAJE - TFI
(koji se sastavljaju za tromjesečna razdoblja)
Naziv izdavatelja: Span d.d.
Sjedište: Koturaška cesta 47, Zagreb, Hrvatska
OIB: 19680551758
MBS: 080192242
Izvještajno razdoblje: 01.01.2024. do 30.09.2024.
Bilješke uz financijske izvještaje za tromjesečna razdoblja priložene su u Nerevidiranim rezultatima poslovanja Span Grupe i društva Span d.d. za prvih devet mjeseci 2024. godine koji je dostupan na internetskim stranicama Zagrebačke burze.
Godišnji izvještaj Span Grupe i društva Span d.d. za 2023. godinu dostupan je na internetskim stranicama tvrtke Span d.d.
Računovodstvene politike koje se primjenjuju prilikom sastavljanja financijskih izvještaja za izvještajno razdoblje iste su kao i u posljednjim godišnjim financijskim izvještajima.
Span d.d. je izdao korporativne garancije u iznosu 5.083 tisuće eura (od toga za povezana društva 2.828 tisuće eura).
Prosječan broj zaposlenih Span Grupe u razdoblju od 1.1.2024. do 30.09.2024. godine bio je 859. Prosječan broj zaposlenih društva Span d.d. u razdoblju od 1.1.2024. do 30.09.2024. godine bio je 700.
U promatranom razdoblju društvo Span d.d. kapitaliziralo je trošak rada koji se odnosi na nastavak razvoja interno generirane nematerijalne imovine. Ukupan iznos troška zaposlenih tijekom razdoblja iznosi 20.369 tisuća eura od čega iznos od 20.270 tisuća eura  direktno tereti troškove razdoblja, dok je 98 tisuća eura kapitalizirano. Kapitalizirani trošak raščlanjen je na neto plaće (59 tisuća eura), poreze i doprinose iz plaća (10 tisuća eura) te doprinose na plaće (29 tisuća eura). U promatranom razdoblju Span Grupa kapitalizirala je trošak rada koji se odnosi na nastavak razvoja interno generirane nematerijalne imovine. Ukupan iznos troška zaposlenih tijekom razdoblja iznosi 26.241 tisuće eura od čega iznos od 26.143 tisuće eura direktno tereti troškove razdoblja, dok je 98 tisuća eura kapitalizirano. Kapitalizirani trošak raščlanjen je na neto plaće (59 tisuća eura), poreze i doprinose iz plaća (10 tisuća eura) te doprinose na plaće (29 tisuća eura).
Odgođena porezna imovina Span Grupe na dan 31.12.2023. iznosi 1.724 tisuća eura, a društva Span d.d. 1.145 tisuća eura. U Span Grupi je u izvještajnom razdoblju smanjena odgođena porezna imovina za 623 tisuća eura, a u društvu Span d.d. odgođena porezna imovina smanjena je za 259 tisuća eura. Smanjenje odgođene porezne imovine odnosi se na obvezu poreza na dobit koja je utvrđena na ostvareni rezultat u izvještanom razdoblju. 
Span d.d. za 2023. godinu drži sudjelujući udjel u kapitalu u poduzećima Trilix d.o.o., Zagreb i Bonsai d.o.o., Zagreb. Iznos kapitala koji društvo Span d.d. drži u poduzeću Trilix d.o.o. iznosi 60%, odnosno 298 tisuća eura, iznos ukupnog kapitala i rezervi društva Trilix d.o.o. iznosi 497 tisuća eura, a dobitak u poslovnoj godini 2023. iznosi 233 tisuća eura. Iznos kapitala koji društvo Span d.d. drži u poduzeću Bonsai d.o.o. iznosi 70%, odnosno 278 tisuća eura, iznos ukupnog kapitala i rezervi društva Bonsai d.o.o. iznosi 396 tisuća eura, a dobitak u poslovnoj godini 2023. iznosi 31 tisuća eura.
Poduzetnici gdje Span d.d. ima neograničenu odgovornost su: Span d.o.o. Ljubljana, Span IT Ltd. London, Span USA Inc. Chicago, Span LLC Baku, Span GmbH Munich, LLC Span Kiev, Span Swiss AG u likvidaciji Zurich, SPAN-IT SRL Kišinjev, Span Centar kibernetičke sigurnosti d.o.o. Zagreb, GT Tarkvara OU Tallinn i Span LLC Tbilisi, a od 4.7.2024. kupnjom dodatnih 30% poslovnih udjela stiče neograničenu odgovornost i u društvu Trilix d.o.o. Zagreb.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</si>
</sst>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H6" sqref="H6"/>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45292</v>
      </c>
      <c r="F4" s="185"/>
      <c r="G4" s="99" t="s">
        <v>0</v>
      </c>
      <c r="H4" s="184">
        <v>45565</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328</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330</v>
      </c>
      <c r="B10" s="174"/>
      <c r="C10" s="174"/>
      <c r="D10" s="174"/>
      <c r="E10" s="174"/>
      <c r="F10" s="174"/>
      <c r="G10" s="174"/>
      <c r="H10" s="174"/>
      <c r="I10" s="174"/>
      <c r="J10" s="107"/>
    </row>
    <row r="11" spans="1:20" ht="24.6" customHeight="1" x14ac:dyDescent="0.25">
      <c r="A11" s="161" t="s">
        <v>309</v>
      </c>
      <c r="B11" s="175"/>
      <c r="C11" s="167" t="s">
        <v>447</v>
      </c>
      <c r="D11" s="168"/>
      <c r="E11" s="108"/>
      <c r="F11" s="132" t="s">
        <v>331</v>
      </c>
      <c r="G11" s="171"/>
      <c r="H11" s="148" t="s">
        <v>448</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449</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451</v>
      </c>
      <c r="D15" s="168"/>
      <c r="E15" s="172"/>
      <c r="F15" s="163"/>
      <c r="G15" s="109" t="s">
        <v>332</v>
      </c>
      <c r="H15" s="148" t="s">
        <v>450</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333</v>
      </c>
      <c r="C17" s="167" t="s">
        <v>452</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453</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10000</v>
      </c>
      <c r="D21" s="149"/>
      <c r="E21" s="138"/>
      <c r="F21" s="138"/>
      <c r="G21" s="139" t="s">
        <v>454</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455</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456</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457</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852</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336</v>
      </c>
      <c r="D31" s="160" t="s">
        <v>334</v>
      </c>
      <c r="E31" s="146"/>
      <c r="F31" s="146"/>
      <c r="G31" s="146"/>
      <c r="H31" s="112"/>
      <c r="I31" s="122" t="s">
        <v>335</v>
      </c>
      <c r="J31" s="123" t="s">
        <v>336</v>
      </c>
    </row>
    <row r="32" spans="1:10" x14ac:dyDescent="0.25">
      <c r="A32" s="161"/>
      <c r="B32" s="162"/>
      <c r="C32" s="124"/>
      <c r="D32" s="99"/>
      <c r="E32" s="163"/>
      <c r="F32" s="163"/>
      <c r="G32" s="163"/>
      <c r="H32" s="163"/>
      <c r="I32" s="120"/>
      <c r="J32" s="121"/>
    </row>
    <row r="33" spans="1:10" x14ac:dyDescent="0.25">
      <c r="A33" s="161" t="s">
        <v>326</v>
      </c>
      <c r="B33" s="162"/>
      <c r="C33" s="40" t="s">
        <v>338</v>
      </c>
      <c r="D33" s="160" t="s">
        <v>337</v>
      </c>
      <c r="E33" s="146"/>
      <c r="F33" s="146"/>
      <c r="G33" s="146"/>
      <c r="H33" s="116"/>
      <c r="I33" s="122" t="s">
        <v>338</v>
      </c>
      <c r="J33" s="123" t="s">
        <v>339</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340</v>
      </c>
    </row>
    <row r="49" spans="1:10" x14ac:dyDescent="0.25">
      <c r="A49" s="126"/>
      <c r="B49" s="118"/>
      <c r="C49" s="118"/>
      <c r="D49" s="112"/>
      <c r="E49" s="138"/>
      <c r="F49" s="138"/>
      <c r="G49" s="152"/>
      <c r="H49" s="152"/>
      <c r="I49" s="112"/>
      <c r="J49" s="127" t="s">
        <v>341</v>
      </c>
    </row>
    <row r="50" spans="1:10" ht="14.45" customHeight="1" x14ac:dyDescent="0.25">
      <c r="A50" s="131" t="s">
        <v>319</v>
      </c>
      <c r="B50" s="132"/>
      <c r="C50" s="148" t="s">
        <v>341</v>
      </c>
      <c r="D50" s="149"/>
      <c r="E50" s="150" t="s">
        <v>342</v>
      </c>
      <c r="F50" s="151"/>
      <c r="G50" s="139"/>
      <c r="H50" s="140"/>
      <c r="I50" s="140"/>
      <c r="J50" s="141"/>
    </row>
    <row r="51" spans="1:10" x14ac:dyDescent="0.25">
      <c r="A51" s="126"/>
      <c r="B51" s="118"/>
      <c r="C51" s="152"/>
      <c r="D51" s="152"/>
      <c r="E51" s="138"/>
      <c r="F51" s="138"/>
      <c r="G51" s="153" t="s">
        <v>343</v>
      </c>
      <c r="H51" s="153"/>
      <c r="I51" s="153"/>
      <c r="J51" s="104"/>
    </row>
    <row r="52" spans="1:10" ht="13.9" customHeight="1" x14ac:dyDescent="0.25">
      <c r="A52" s="131" t="s">
        <v>320</v>
      </c>
      <c r="B52" s="132"/>
      <c r="C52" s="139" t="s">
        <v>458</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459</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344</v>
      </c>
      <c r="B58" s="132"/>
      <c r="C58" s="133"/>
      <c r="D58" s="134"/>
      <c r="E58" s="134"/>
      <c r="F58" s="134"/>
      <c r="G58" s="134"/>
      <c r="H58" s="134"/>
      <c r="I58" s="134"/>
      <c r="J58" s="135"/>
    </row>
    <row r="59" spans="1:10" ht="14.45" customHeight="1" x14ac:dyDescent="0.25">
      <c r="A59" s="111"/>
      <c r="B59" s="112"/>
      <c r="C59" s="136" t="s">
        <v>345</v>
      </c>
      <c r="D59" s="136"/>
      <c r="E59" s="136"/>
      <c r="F59" s="136"/>
      <c r="G59" s="112"/>
      <c r="H59" s="112"/>
      <c r="I59" s="112"/>
      <c r="J59" s="115"/>
    </row>
    <row r="60" spans="1:10" x14ac:dyDescent="0.25">
      <c r="A60" s="131" t="s">
        <v>346</v>
      </c>
      <c r="B60" s="132"/>
      <c r="C60" s="133"/>
      <c r="D60" s="134"/>
      <c r="E60" s="134"/>
      <c r="F60" s="134"/>
      <c r="G60" s="134"/>
      <c r="H60" s="134"/>
      <c r="I60" s="134"/>
      <c r="J60" s="135"/>
    </row>
    <row r="61" spans="1:10"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7" zoomScale="110" zoomScaleNormal="100" zoomScaleSheetLayoutView="110" workbookViewId="0">
      <selection activeCell="I118" sqref="I118:I132"/>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460</v>
      </c>
      <c r="B2" s="200"/>
      <c r="C2" s="200"/>
      <c r="D2" s="200"/>
      <c r="E2" s="200"/>
      <c r="F2" s="200"/>
      <c r="G2" s="200"/>
      <c r="H2" s="200"/>
      <c r="I2" s="200"/>
    </row>
    <row r="3" spans="1:9" x14ac:dyDescent="0.2">
      <c r="A3" s="201" t="s">
        <v>446</v>
      </c>
      <c r="B3" s="201"/>
      <c r="C3" s="201"/>
      <c r="D3" s="201"/>
      <c r="E3" s="201"/>
      <c r="F3" s="201"/>
      <c r="G3" s="201"/>
      <c r="H3" s="201"/>
      <c r="I3" s="201"/>
    </row>
    <row r="4" spans="1:9" x14ac:dyDescent="0.2">
      <c r="A4" s="202" t="s">
        <v>461</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25651331</v>
      </c>
      <c r="I9" s="82">
        <f>I10+I17+I27+I38+I43</f>
        <v>25162909</v>
      </c>
    </row>
    <row r="10" spans="1:9" ht="12.75" customHeight="1" x14ac:dyDescent="0.2">
      <c r="A10" s="194" t="s">
        <v>5</v>
      </c>
      <c r="B10" s="194"/>
      <c r="C10" s="194"/>
      <c r="D10" s="194"/>
      <c r="E10" s="194"/>
      <c r="F10" s="194"/>
      <c r="G10" s="12">
        <v>3</v>
      </c>
      <c r="H10" s="82">
        <f>H11+H12+H13+H14+H15+H16</f>
        <v>16053827</v>
      </c>
      <c r="I10" s="82">
        <f>I11+I12+I13+I14+I15+I16</f>
        <v>15381546</v>
      </c>
    </row>
    <row r="11" spans="1:9" ht="12.75" customHeight="1" x14ac:dyDescent="0.2">
      <c r="A11" s="190" t="s">
        <v>6</v>
      </c>
      <c r="B11" s="190"/>
      <c r="C11" s="190"/>
      <c r="D11" s="190"/>
      <c r="E11" s="190"/>
      <c r="F11" s="190"/>
      <c r="G11" s="11">
        <v>4</v>
      </c>
      <c r="H11" s="18">
        <v>1773304</v>
      </c>
      <c r="I11" s="18">
        <v>1352970</v>
      </c>
    </row>
    <row r="12" spans="1:9" ht="22.9" customHeight="1" x14ac:dyDescent="0.2">
      <c r="A12" s="190" t="s">
        <v>7</v>
      </c>
      <c r="B12" s="190"/>
      <c r="C12" s="190"/>
      <c r="D12" s="190"/>
      <c r="E12" s="190"/>
      <c r="F12" s="190"/>
      <c r="G12" s="11">
        <v>5</v>
      </c>
      <c r="H12" s="18">
        <v>780638</v>
      </c>
      <c r="I12" s="18">
        <v>924885</v>
      </c>
    </row>
    <row r="13" spans="1:9" ht="12.75" customHeight="1" x14ac:dyDescent="0.2">
      <c r="A13" s="190" t="s">
        <v>8</v>
      </c>
      <c r="B13" s="190"/>
      <c r="C13" s="190"/>
      <c r="D13" s="190"/>
      <c r="E13" s="190"/>
      <c r="F13" s="190"/>
      <c r="G13" s="11">
        <v>6</v>
      </c>
      <c r="H13" s="18">
        <v>8905148</v>
      </c>
      <c r="I13" s="18">
        <v>8905148</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694426</v>
      </c>
      <c r="I15" s="18">
        <v>716192</v>
      </c>
    </row>
    <row r="16" spans="1:9" ht="12.75" customHeight="1" x14ac:dyDescent="0.2">
      <c r="A16" s="190" t="s">
        <v>11</v>
      </c>
      <c r="B16" s="190"/>
      <c r="C16" s="190"/>
      <c r="D16" s="190"/>
      <c r="E16" s="190"/>
      <c r="F16" s="190"/>
      <c r="G16" s="11">
        <v>9</v>
      </c>
      <c r="H16" s="18">
        <v>3900311</v>
      </c>
      <c r="I16" s="18">
        <v>3482351</v>
      </c>
    </row>
    <row r="17" spans="1:9" ht="12.75" customHeight="1" x14ac:dyDescent="0.2">
      <c r="A17" s="194" t="s">
        <v>12</v>
      </c>
      <c r="B17" s="194"/>
      <c r="C17" s="194"/>
      <c r="D17" s="194"/>
      <c r="E17" s="194"/>
      <c r="F17" s="194"/>
      <c r="G17" s="12">
        <v>10</v>
      </c>
      <c r="H17" s="82">
        <f>H18+H19+H20+H21+H22+H23+H24+H25+H26</f>
        <v>7399452</v>
      </c>
      <c r="I17" s="82">
        <f>I18+I19+I20+I21+I22+I23+I24+I25+I26</f>
        <v>8330203</v>
      </c>
    </row>
    <row r="18" spans="1:9" ht="12.75" customHeight="1" x14ac:dyDescent="0.2">
      <c r="A18" s="190" t="s">
        <v>13</v>
      </c>
      <c r="B18" s="190"/>
      <c r="C18" s="190"/>
      <c r="D18" s="190"/>
      <c r="E18" s="190"/>
      <c r="F18" s="190"/>
      <c r="G18" s="11">
        <v>11</v>
      </c>
      <c r="H18" s="18">
        <v>1731990</v>
      </c>
      <c r="I18" s="18">
        <v>1731990</v>
      </c>
    </row>
    <row r="19" spans="1:9" ht="12.75" customHeight="1" x14ac:dyDescent="0.2">
      <c r="A19" s="190" t="s">
        <v>14</v>
      </c>
      <c r="B19" s="190"/>
      <c r="C19" s="190"/>
      <c r="D19" s="190"/>
      <c r="E19" s="190"/>
      <c r="F19" s="190"/>
      <c r="G19" s="11">
        <v>12</v>
      </c>
      <c r="H19" s="18">
        <v>3453866</v>
      </c>
      <c r="I19" s="18">
        <v>4282682</v>
      </c>
    </row>
    <row r="20" spans="1:9" ht="12.75" customHeight="1" x14ac:dyDescent="0.2">
      <c r="A20" s="190" t="s">
        <v>15</v>
      </c>
      <c r="B20" s="190"/>
      <c r="C20" s="190"/>
      <c r="D20" s="190"/>
      <c r="E20" s="190"/>
      <c r="F20" s="190"/>
      <c r="G20" s="11">
        <v>13</v>
      </c>
      <c r="H20" s="18">
        <v>736056</v>
      </c>
      <c r="I20" s="18">
        <v>959591</v>
      </c>
    </row>
    <row r="21" spans="1:9" ht="12.75" customHeight="1" x14ac:dyDescent="0.2">
      <c r="A21" s="190" t="s">
        <v>16</v>
      </c>
      <c r="B21" s="190"/>
      <c r="C21" s="190"/>
      <c r="D21" s="190"/>
      <c r="E21" s="190"/>
      <c r="F21" s="190"/>
      <c r="G21" s="11">
        <v>14</v>
      </c>
      <c r="H21" s="18">
        <v>1473164</v>
      </c>
      <c r="I21" s="18">
        <v>1353090</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4376</v>
      </c>
      <c r="I24" s="18">
        <v>2850</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0</v>
      </c>
      <c r="I26" s="18">
        <v>0</v>
      </c>
    </row>
    <row r="27" spans="1:9" ht="12.75" customHeight="1" x14ac:dyDescent="0.2">
      <c r="A27" s="194" t="s">
        <v>22</v>
      </c>
      <c r="B27" s="194"/>
      <c r="C27" s="194"/>
      <c r="D27" s="194"/>
      <c r="E27" s="194"/>
      <c r="F27" s="194"/>
      <c r="G27" s="12">
        <v>20</v>
      </c>
      <c r="H27" s="82">
        <f>SUM(H28:H37)</f>
        <v>473147</v>
      </c>
      <c r="I27" s="82">
        <f>SUM(I28:I37)</f>
        <v>349210</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84692</v>
      </c>
      <c r="I35" s="18">
        <v>58052</v>
      </c>
    </row>
    <row r="36" spans="1:9" ht="12.75" customHeight="1" x14ac:dyDescent="0.2">
      <c r="A36" s="190" t="s">
        <v>31</v>
      </c>
      <c r="B36" s="190"/>
      <c r="C36" s="190"/>
      <c r="D36" s="190"/>
      <c r="E36" s="190"/>
      <c r="F36" s="190"/>
      <c r="G36" s="11">
        <v>29</v>
      </c>
      <c r="H36" s="18">
        <v>261520</v>
      </c>
      <c r="I36" s="18">
        <v>260750</v>
      </c>
    </row>
    <row r="37" spans="1:9" ht="12.75" customHeight="1" x14ac:dyDescent="0.2">
      <c r="A37" s="190" t="s">
        <v>32</v>
      </c>
      <c r="B37" s="190"/>
      <c r="C37" s="190"/>
      <c r="D37" s="190"/>
      <c r="E37" s="190"/>
      <c r="F37" s="190"/>
      <c r="G37" s="11">
        <v>30</v>
      </c>
      <c r="H37" s="18">
        <v>126935</v>
      </c>
      <c r="I37" s="18">
        <v>30408</v>
      </c>
    </row>
    <row r="38" spans="1:9" ht="12.75" customHeight="1" x14ac:dyDescent="0.2">
      <c r="A38" s="194" t="s">
        <v>33</v>
      </c>
      <c r="B38" s="194"/>
      <c r="C38" s="194"/>
      <c r="D38" s="194"/>
      <c r="E38" s="194"/>
      <c r="F38" s="194"/>
      <c r="G38" s="12">
        <v>31</v>
      </c>
      <c r="H38" s="82">
        <f>H39+H40+H41+H42</f>
        <v>509</v>
      </c>
      <c r="I38" s="82">
        <f>I39+I40+I41+I42</f>
        <v>509</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509</v>
      </c>
      <c r="I42" s="18">
        <v>509</v>
      </c>
    </row>
    <row r="43" spans="1:9" ht="12.75" customHeight="1" x14ac:dyDescent="0.2">
      <c r="A43" s="190" t="s">
        <v>38</v>
      </c>
      <c r="B43" s="190"/>
      <c r="C43" s="190"/>
      <c r="D43" s="190"/>
      <c r="E43" s="190"/>
      <c r="F43" s="190"/>
      <c r="G43" s="11">
        <v>36</v>
      </c>
      <c r="H43" s="18">
        <v>1724396</v>
      </c>
      <c r="I43" s="18">
        <v>1101441</v>
      </c>
    </row>
    <row r="44" spans="1:9" ht="12.75" customHeight="1" x14ac:dyDescent="0.2">
      <c r="A44" s="192" t="s">
        <v>303</v>
      </c>
      <c r="B44" s="192"/>
      <c r="C44" s="192"/>
      <c r="D44" s="192"/>
      <c r="E44" s="192"/>
      <c r="F44" s="192"/>
      <c r="G44" s="12">
        <v>37</v>
      </c>
      <c r="H44" s="82">
        <f>H45+H53+H60+H70</f>
        <v>42693087</v>
      </c>
      <c r="I44" s="82">
        <f>I45+I53+I60+I70</f>
        <v>31796152</v>
      </c>
    </row>
    <row r="45" spans="1:9" ht="12.75" customHeight="1" x14ac:dyDescent="0.2">
      <c r="A45" s="194" t="s">
        <v>39</v>
      </c>
      <c r="B45" s="194"/>
      <c r="C45" s="194"/>
      <c r="D45" s="194"/>
      <c r="E45" s="194"/>
      <c r="F45" s="194"/>
      <c r="G45" s="12">
        <v>38</v>
      </c>
      <c r="H45" s="82">
        <f>SUM(H46:H52)</f>
        <v>274767</v>
      </c>
      <c r="I45" s="82">
        <f>SUM(I46:I52)</f>
        <v>110801</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274767</v>
      </c>
      <c r="I49" s="18">
        <v>110801</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27602611</v>
      </c>
      <c r="I53" s="82">
        <f>SUM(I54:I59)</f>
        <v>17071053</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26634408</v>
      </c>
      <c r="I56" s="18">
        <v>16539624</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552320</v>
      </c>
      <c r="I58" s="18">
        <v>246021</v>
      </c>
    </row>
    <row r="59" spans="1:9" ht="12.75" customHeight="1" x14ac:dyDescent="0.2">
      <c r="A59" s="190" t="s">
        <v>53</v>
      </c>
      <c r="B59" s="190"/>
      <c r="C59" s="190"/>
      <c r="D59" s="190"/>
      <c r="E59" s="190"/>
      <c r="F59" s="190"/>
      <c r="G59" s="11">
        <v>52</v>
      </c>
      <c r="H59" s="18">
        <v>415883</v>
      </c>
      <c r="I59" s="18">
        <v>285408</v>
      </c>
    </row>
    <row r="60" spans="1:9" ht="12.75" customHeight="1" x14ac:dyDescent="0.2">
      <c r="A60" s="194" t="s">
        <v>54</v>
      </c>
      <c r="B60" s="194"/>
      <c r="C60" s="194"/>
      <c r="D60" s="194"/>
      <c r="E60" s="194"/>
      <c r="F60" s="194"/>
      <c r="G60" s="12">
        <v>53</v>
      </c>
      <c r="H60" s="82">
        <f>SUM(H61:H69)</f>
        <v>436214</v>
      </c>
      <c r="I60" s="82">
        <f>SUM(I61:I69)</f>
        <v>541087</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100495</v>
      </c>
      <c r="I67" s="18">
        <v>200495</v>
      </c>
    </row>
    <row r="68" spans="1:9" ht="12.75" customHeight="1" x14ac:dyDescent="0.2">
      <c r="A68" s="190" t="s">
        <v>30</v>
      </c>
      <c r="B68" s="190"/>
      <c r="C68" s="190"/>
      <c r="D68" s="190"/>
      <c r="E68" s="190"/>
      <c r="F68" s="190"/>
      <c r="G68" s="11">
        <v>61</v>
      </c>
      <c r="H68" s="18">
        <v>335719</v>
      </c>
      <c r="I68" s="18">
        <v>340592</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14379495</v>
      </c>
      <c r="I70" s="18">
        <v>14073211</v>
      </c>
    </row>
    <row r="71" spans="1:9" ht="12.75" customHeight="1" x14ac:dyDescent="0.2">
      <c r="A71" s="191" t="s">
        <v>58</v>
      </c>
      <c r="B71" s="191"/>
      <c r="C71" s="191"/>
      <c r="D71" s="191"/>
      <c r="E71" s="191"/>
      <c r="F71" s="191"/>
      <c r="G71" s="11">
        <v>64</v>
      </c>
      <c r="H71" s="18">
        <v>3916351</v>
      </c>
      <c r="I71" s="18">
        <v>6675352</v>
      </c>
    </row>
    <row r="72" spans="1:9" ht="12.75" customHeight="1" x14ac:dyDescent="0.2">
      <c r="A72" s="192" t="s">
        <v>304</v>
      </c>
      <c r="B72" s="192"/>
      <c r="C72" s="192"/>
      <c r="D72" s="192"/>
      <c r="E72" s="192"/>
      <c r="F72" s="192"/>
      <c r="G72" s="12">
        <v>65</v>
      </c>
      <c r="H72" s="82">
        <f>H8+H9+H44+H71</f>
        <v>72260769</v>
      </c>
      <c r="I72" s="82">
        <f>I8+I9+I44+I71</f>
        <v>63634413</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352</v>
      </c>
      <c r="B75" s="192"/>
      <c r="C75" s="192"/>
      <c r="D75" s="192"/>
      <c r="E75" s="192"/>
      <c r="F75" s="192"/>
      <c r="G75" s="12">
        <v>67</v>
      </c>
      <c r="H75" s="83">
        <f>H76+H77+H78+H84+H85+H91+H94+H97</f>
        <v>30422899</v>
      </c>
      <c r="I75" s="83">
        <f>I76+I77+I78+I84+I85+I91+I94+I97</f>
        <v>31543581</v>
      </c>
    </row>
    <row r="76" spans="1:9" ht="12.75" customHeight="1" x14ac:dyDescent="0.2">
      <c r="A76" s="190" t="s">
        <v>61</v>
      </c>
      <c r="B76" s="190"/>
      <c r="C76" s="190"/>
      <c r="D76" s="190"/>
      <c r="E76" s="190"/>
      <c r="F76" s="190"/>
      <c r="G76" s="11">
        <v>68</v>
      </c>
      <c r="H76" s="18">
        <v>3920000</v>
      </c>
      <c r="I76" s="18">
        <v>3920000</v>
      </c>
    </row>
    <row r="77" spans="1:9" ht="12.75" customHeight="1" x14ac:dyDescent="0.2">
      <c r="A77" s="190" t="s">
        <v>62</v>
      </c>
      <c r="B77" s="190"/>
      <c r="C77" s="190"/>
      <c r="D77" s="190"/>
      <c r="E77" s="190"/>
      <c r="F77" s="190"/>
      <c r="G77" s="11">
        <v>69</v>
      </c>
      <c r="H77" s="18">
        <v>9918809</v>
      </c>
      <c r="I77" s="18">
        <v>9161817</v>
      </c>
    </row>
    <row r="78" spans="1:9" ht="12.75" customHeight="1" x14ac:dyDescent="0.2">
      <c r="A78" s="194" t="s">
        <v>63</v>
      </c>
      <c r="B78" s="194"/>
      <c r="C78" s="194"/>
      <c r="D78" s="194"/>
      <c r="E78" s="194"/>
      <c r="F78" s="194"/>
      <c r="G78" s="12">
        <v>70</v>
      </c>
      <c r="H78" s="83">
        <f>SUM(H79:H83)</f>
        <v>1377098</v>
      </c>
      <c r="I78" s="83">
        <f>SUM(I79:I83)</f>
        <v>1131115</v>
      </c>
    </row>
    <row r="79" spans="1:9" ht="12.75" customHeight="1" x14ac:dyDescent="0.2">
      <c r="A79" s="190" t="s">
        <v>64</v>
      </c>
      <c r="B79" s="190"/>
      <c r="C79" s="190"/>
      <c r="D79" s="190"/>
      <c r="E79" s="190"/>
      <c r="F79" s="190"/>
      <c r="G79" s="11">
        <v>71</v>
      </c>
      <c r="H79" s="18">
        <v>1377098</v>
      </c>
      <c r="I79" s="18">
        <v>1334653</v>
      </c>
    </row>
    <row r="80" spans="1:9" ht="12.75" customHeight="1" x14ac:dyDescent="0.2">
      <c r="A80" s="190" t="s">
        <v>65</v>
      </c>
      <c r="B80" s="190"/>
      <c r="C80" s="190"/>
      <c r="D80" s="190"/>
      <c r="E80" s="190"/>
      <c r="F80" s="190"/>
      <c r="G80" s="11">
        <v>72</v>
      </c>
      <c r="H80" s="18">
        <v>624100</v>
      </c>
      <c r="I80" s="18">
        <v>557494</v>
      </c>
    </row>
    <row r="81" spans="1:9" ht="12.75" customHeight="1" x14ac:dyDescent="0.2">
      <c r="A81" s="190" t="s">
        <v>66</v>
      </c>
      <c r="B81" s="190"/>
      <c r="C81" s="190"/>
      <c r="D81" s="190"/>
      <c r="E81" s="190"/>
      <c r="F81" s="190"/>
      <c r="G81" s="11">
        <v>73</v>
      </c>
      <c r="H81" s="18">
        <v>-624100</v>
      </c>
      <c r="I81" s="18">
        <v>-557494</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-203538</v>
      </c>
    </row>
    <row r="84" spans="1:9" ht="12.75" customHeight="1" x14ac:dyDescent="0.2">
      <c r="A84" s="193" t="s">
        <v>69</v>
      </c>
      <c r="B84" s="193"/>
      <c r="C84" s="193"/>
      <c r="D84" s="193"/>
      <c r="E84" s="193"/>
      <c r="F84" s="193"/>
      <c r="G84" s="42">
        <v>76</v>
      </c>
      <c r="H84" s="43">
        <v>1876704</v>
      </c>
      <c r="I84" s="43">
        <v>1876704</v>
      </c>
    </row>
    <row r="85" spans="1:9" ht="12.75" customHeight="1" x14ac:dyDescent="0.2">
      <c r="A85" s="194" t="s">
        <v>444</v>
      </c>
      <c r="B85" s="194"/>
      <c r="C85" s="194"/>
      <c r="D85" s="194"/>
      <c r="E85" s="194"/>
      <c r="F85" s="194"/>
      <c r="G85" s="12">
        <v>77</v>
      </c>
      <c r="H85" s="82">
        <f>H86+H87+H88+H89+H90</f>
        <v>-237143</v>
      </c>
      <c r="I85" s="82">
        <f>I86+I87+I88+I89+I90</f>
        <v>-410263</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-237143</v>
      </c>
      <c r="I90" s="18">
        <v>-410263</v>
      </c>
    </row>
    <row r="91" spans="1:9" ht="12.75" customHeight="1" x14ac:dyDescent="0.2">
      <c r="A91" s="194" t="s">
        <v>350</v>
      </c>
      <c r="B91" s="194"/>
      <c r="C91" s="194"/>
      <c r="D91" s="194"/>
      <c r="E91" s="194"/>
      <c r="F91" s="194"/>
      <c r="G91" s="12">
        <v>83</v>
      </c>
      <c r="H91" s="82">
        <f>H92-H93</f>
        <v>12103558</v>
      </c>
      <c r="I91" s="82">
        <f>I92-I93</f>
        <v>12868720</v>
      </c>
    </row>
    <row r="92" spans="1:9" ht="12.75" customHeight="1" x14ac:dyDescent="0.2">
      <c r="A92" s="190" t="s">
        <v>72</v>
      </c>
      <c r="B92" s="190"/>
      <c r="C92" s="190"/>
      <c r="D92" s="190"/>
      <c r="E92" s="190"/>
      <c r="F92" s="190"/>
      <c r="G92" s="11">
        <v>84</v>
      </c>
      <c r="H92" s="18">
        <v>12103558</v>
      </c>
      <c r="I92" s="18">
        <v>12868720</v>
      </c>
    </row>
    <row r="93" spans="1:9" ht="12.75" customHeight="1" x14ac:dyDescent="0.2">
      <c r="A93" s="190" t="s">
        <v>73</v>
      </c>
      <c r="B93" s="190"/>
      <c r="C93" s="190"/>
      <c r="D93" s="190"/>
      <c r="E93" s="190"/>
      <c r="F93" s="190"/>
      <c r="G93" s="11">
        <v>85</v>
      </c>
      <c r="H93" s="18">
        <v>0</v>
      </c>
      <c r="I93" s="18">
        <v>0</v>
      </c>
    </row>
    <row r="94" spans="1:9" ht="12.75" customHeight="1" x14ac:dyDescent="0.2">
      <c r="A94" s="194" t="s">
        <v>351</v>
      </c>
      <c r="B94" s="194"/>
      <c r="C94" s="194"/>
      <c r="D94" s="194"/>
      <c r="E94" s="194"/>
      <c r="F94" s="194"/>
      <c r="G94" s="12">
        <v>86</v>
      </c>
      <c r="H94" s="82">
        <f>H95-H96</f>
        <v>1144183</v>
      </c>
      <c r="I94" s="82">
        <f>I95-I96</f>
        <v>2995488</v>
      </c>
    </row>
    <row r="95" spans="1:9" ht="12.75" customHeight="1" x14ac:dyDescent="0.2">
      <c r="A95" s="190" t="s">
        <v>74</v>
      </c>
      <c r="B95" s="190"/>
      <c r="C95" s="190"/>
      <c r="D95" s="190"/>
      <c r="E95" s="190"/>
      <c r="F95" s="190"/>
      <c r="G95" s="11">
        <v>87</v>
      </c>
      <c r="H95" s="18">
        <v>1144183</v>
      </c>
      <c r="I95" s="18">
        <v>2995488</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319690</v>
      </c>
      <c r="I97" s="18">
        <v>0</v>
      </c>
    </row>
    <row r="98" spans="1:9" ht="12.75" customHeight="1" x14ac:dyDescent="0.2">
      <c r="A98" s="192" t="s">
        <v>353</v>
      </c>
      <c r="B98" s="192"/>
      <c r="C98" s="192"/>
      <c r="D98" s="192"/>
      <c r="E98" s="192"/>
      <c r="F98" s="192"/>
      <c r="G98" s="12">
        <v>90</v>
      </c>
      <c r="H98" s="82">
        <f>SUM(H99:H104)</f>
        <v>0</v>
      </c>
      <c r="I98" s="82">
        <f>SUM(I99:I104)</f>
        <v>0</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354</v>
      </c>
      <c r="B105" s="192"/>
      <c r="C105" s="192"/>
      <c r="D105" s="192"/>
      <c r="E105" s="192"/>
      <c r="F105" s="192"/>
      <c r="G105" s="12">
        <v>97</v>
      </c>
      <c r="H105" s="82">
        <f>SUM(H106:H116)</f>
        <v>3508824</v>
      </c>
      <c r="I105" s="82">
        <f>SUM(I106:I116)</f>
        <v>2555985</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33333</v>
      </c>
      <c r="I111" s="18">
        <v>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2894585</v>
      </c>
      <c r="I115" s="18">
        <v>1985314</v>
      </c>
    </row>
    <row r="116" spans="1:9" ht="12.75" customHeight="1" x14ac:dyDescent="0.2">
      <c r="A116" s="190" t="s">
        <v>93</v>
      </c>
      <c r="B116" s="190"/>
      <c r="C116" s="190"/>
      <c r="D116" s="190"/>
      <c r="E116" s="190"/>
      <c r="F116" s="190"/>
      <c r="G116" s="11">
        <v>108</v>
      </c>
      <c r="H116" s="18">
        <v>580906</v>
      </c>
      <c r="I116" s="18">
        <v>570671</v>
      </c>
    </row>
    <row r="117" spans="1:9" ht="12.75" customHeight="1" x14ac:dyDescent="0.2">
      <c r="A117" s="192" t="s">
        <v>355</v>
      </c>
      <c r="B117" s="192"/>
      <c r="C117" s="192"/>
      <c r="D117" s="192"/>
      <c r="E117" s="192"/>
      <c r="F117" s="192"/>
      <c r="G117" s="12">
        <v>109</v>
      </c>
      <c r="H117" s="82">
        <f>SUM(H118:H131)</f>
        <v>32014407</v>
      </c>
      <c r="I117" s="82">
        <f>SUM(I118:I131)</f>
        <v>24977944</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2073477</v>
      </c>
      <c r="I123" s="18">
        <v>6581694</v>
      </c>
    </row>
    <row r="124" spans="1:9" ht="12.75" customHeight="1" x14ac:dyDescent="0.2">
      <c r="A124" s="190" t="s">
        <v>89</v>
      </c>
      <c r="B124" s="190"/>
      <c r="C124" s="190"/>
      <c r="D124" s="190"/>
      <c r="E124" s="190"/>
      <c r="F124" s="190"/>
      <c r="G124" s="11">
        <v>116</v>
      </c>
      <c r="H124" s="18">
        <v>465085</v>
      </c>
      <c r="I124" s="18">
        <v>291546</v>
      </c>
    </row>
    <row r="125" spans="1:9" ht="12.75" customHeight="1" x14ac:dyDescent="0.2">
      <c r="A125" s="190" t="s">
        <v>90</v>
      </c>
      <c r="B125" s="190"/>
      <c r="C125" s="190"/>
      <c r="D125" s="190"/>
      <c r="E125" s="190"/>
      <c r="F125" s="190"/>
      <c r="G125" s="11">
        <v>117</v>
      </c>
      <c r="H125" s="18">
        <v>19640965</v>
      </c>
      <c r="I125" s="18">
        <v>9093814</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1781238</v>
      </c>
      <c r="I127" s="18">
        <v>1756073</v>
      </c>
    </row>
    <row r="128" spans="1:9" x14ac:dyDescent="0.2">
      <c r="A128" s="190" t="s">
        <v>95</v>
      </c>
      <c r="B128" s="190"/>
      <c r="C128" s="190"/>
      <c r="D128" s="190"/>
      <c r="E128" s="190"/>
      <c r="F128" s="190"/>
      <c r="G128" s="11">
        <v>120</v>
      </c>
      <c r="H128" s="18">
        <v>3355011</v>
      </c>
      <c r="I128" s="18">
        <v>2089487</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4698631</v>
      </c>
      <c r="I131" s="18">
        <v>5165330</v>
      </c>
    </row>
    <row r="132" spans="1:9" ht="22.15" customHeight="1" x14ac:dyDescent="0.2">
      <c r="A132" s="191" t="s">
        <v>99</v>
      </c>
      <c r="B132" s="191"/>
      <c r="C132" s="191"/>
      <c r="D132" s="191"/>
      <c r="E132" s="191"/>
      <c r="F132" s="191"/>
      <c r="G132" s="11">
        <v>124</v>
      </c>
      <c r="H132" s="18">
        <v>6314639</v>
      </c>
      <c r="I132" s="18">
        <v>4556903</v>
      </c>
    </row>
    <row r="133" spans="1:9" ht="12.75" customHeight="1" x14ac:dyDescent="0.2">
      <c r="A133" s="192" t="s">
        <v>356</v>
      </c>
      <c r="B133" s="192"/>
      <c r="C133" s="192"/>
      <c r="D133" s="192"/>
      <c r="E133" s="192"/>
      <c r="F133" s="192"/>
      <c r="G133" s="12">
        <v>125</v>
      </c>
      <c r="H133" s="82">
        <f>H75+H98+H105+H117+H132</f>
        <v>72260769</v>
      </c>
      <c r="I133" s="82">
        <f>I75+I98+I105+I117+I132</f>
        <v>63634413</v>
      </c>
    </row>
    <row r="134" spans="1:9" x14ac:dyDescent="0.2">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2" zoomScale="85" zoomScaleNormal="85" zoomScaleSheetLayoutView="110" workbookViewId="0">
      <selection activeCell="H112" sqref="H112:K113"/>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462</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461</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357</v>
      </c>
      <c r="B8" s="221"/>
      <c r="C8" s="221"/>
      <c r="D8" s="221"/>
      <c r="E8" s="221"/>
      <c r="F8" s="221"/>
      <c r="G8" s="12">
        <v>1</v>
      </c>
      <c r="H8" s="48">
        <f>SUM(H9:H13)</f>
        <v>106252306</v>
      </c>
      <c r="I8" s="48">
        <f>SUM(I9:I13)</f>
        <v>42343792</v>
      </c>
      <c r="J8" s="48">
        <f>SUM(J9:J13)</f>
        <v>139378418</v>
      </c>
      <c r="K8" s="48">
        <f>SUM(K9:K13)</f>
        <v>49863937</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105136720</v>
      </c>
      <c r="I10" s="49">
        <v>42225858</v>
      </c>
      <c r="J10" s="49">
        <v>137981665</v>
      </c>
      <c r="K10" s="49">
        <v>49811200</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1115586</v>
      </c>
      <c r="I13" s="49">
        <v>117934</v>
      </c>
      <c r="J13" s="49">
        <v>1396753</v>
      </c>
      <c r="K13" s="49">
        <v>52737</v>
      </c>
    </row>
    <row r="14" spans="1:11" ht="12.75" customHeight="1" x14ac:dyDescent="0.2">
      <c r="A14" s="221" t="s">
        <v>358</v>
      </c>
      <c r="B14" s="221"/>
      <c r="C14" s="221"/>
      <c r="D14" s="221"/>
      <c r="E14" s="221"/>
      <c r="F14" s="221"/>
      <c r="G14" s="12">
        <v>7</v>
      </c>
      <c r="H14" s="48">
        <f>H15+H16+H20+H24+H25+H26+H29+H36</f>
        <v>103015256</v>
      </c>
      <c r="I14" s="48">
        <f>I15+I16+I20+I24+I25+I26+I29+I36</f>
        <v>41976422</v>
      </c>
      <c r="J14" s="48">
        <f>J15+J16+J20+J24+J25+J26+J29+J36</f>
        <v>134482178</v>
      </c>
      <c r="K14" s="48">
        <f>K15+K16+K20+K24+K25+K26+K29+K36</f>
        <v>48938096</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438</v>
      </c>
      <c r="B16" s="194"/>
      <c r="C16" s="194"/>
      <c r="D16" s="194"/>
      <c r="E16" s="194"/>
      <c r="F16" s="194"/>
      <c r="G16" s="12">
        <v>9</v>
      </c>
      <c r="H16" s="48">
        <f>SUM(H17:H19)</f>
        <v>74445929</v>
      </c>
      <c r="I16" s="48">
        <f>SUM(I17:I19)</f>
        <v>31910339</v>
      </c>
      <c r="J16" s="48">
        <f>SUM(J17:J19)</f>
        <v>103030578</v>
      </c>
      <c r="K16" s="48">
        <f>SUM(K17:K19)</f>
        <v>38518120</v>
      </c>
    </row>
    <row r="17" spans="1:11" ht="12.75" customHeight="1" x14ac:dyDescent="0.2">
      <c r="A17" s="224" t="s">
        <v>120</v>
      </c>
      <c r="B17" s="224"/>
      <c r="C17" s="224"/>
      <c r="D17" s="224"/>
      <c r="E17" s="224"/>
      <c r="F17" s="224"/>
      <c r="G17" s="11">
        <v>10</v>
      </c>
      <c r="H17" s="49">
        <v>438334</v>
      </c>
      <c r="I17" s="49">
        <v>144111</v>
      </c>
      <c r="J17" s="49">
        <v>461655</v>
      </c>
      <c r="K17" s="49">
        <v>140331</v>
      </c>
    </row>
    <row r="18" spans="1:11" ht="12.75" customHeight="1" x14ac:dyDescent="0.2">
      <c r="A18" s="224" t="s">
        <v>121</v>
      </c>
      <c r="B18" s="224"/>
      <c r="C18" s="224"/>
      <c r="D18" s="224"/>
      <c r="E18" s="224"/>
      <c r="F18" s="224"/>
      <c r="G18" s="11">
        <v>11</v>
      </c>
      <c r="H18" s="49">
        <v>66377310</v>
      </c>
      <c r="I18" s="49">
        <v>28960322</v>
      </c>
      <c r="J18" s="49">
        <v>94697584</v>
      </c>
      <c r="K18" s="49">
        <v>35597126</v>
      </c>
    </row>
    <row r="19" spans="1:11" ht="12.75" customHeight="1" x14ac:dyDescent="0.2">
      <c r="A19" s="224" t="s">
        <v>122</v>
      </c>
      <c r="B19" s="224"/>
      <c r="C19" s="224"/>
      <c r="D19" s="224"/>
      <c r="E19" s="224"/>
      <c r="F19" s="224"/>
      <c r="G19" s="11">
        <v>12</v>
      </c>
      <c r="H19" s="49">
        <v>7630285</v>
      </c>
      <c r="I19" s="49">
        <v>2805906</v>
      </c>
      <c r="J19" s="49">
        <v>7871339</v>
      </c>
      <c r="K19" s="49">
        <v>2780663</v>
      </c>
    </row>
    <row r="20" spans="1:11" ht="12.75" customHeight="1" x14ac:dyDescent="0.2">
      <c r="A20" s="194" t="s">
        <v>439</v>
      </c>
      <c r="B20" s="194"/>
      <c r="C20" s="194"/>
      <c r="D20" s="194"/>
      <c r="E20" s="194"/>
      <c r="F20" s="194"/>
      <c r="G20" s="12">
        <v>13</v>
      </c>
      <c r="H20" s="48">
        <f>SUM(H21:H23)</f>
        <v>23268274</v>
      </c>
      <c r="I20" s="48">
        <f>SUM(I21:I23)</f>
        <v>7975393</v>
      </c>
      <c r="J20" s="48">
        <f>SUM(J21:J23)</f>
        <v>26142541</v>
      </c>
      <c r="K20" s="48">
        <f>SUM(K21:K23)</f>
        <v>8601835</v>
      </c>
    </row>
    <row r="21" spans="1:11" ht="12.75" customHeight="1" x14ac:dyDescent="0.2">
      <c r="A21" s="224" t="s">
        <v>105</v>
      </c>
      <c r="B21" s="224"/>
      <c r="C21" s="224"/>
      <c r="D21" s="224"/>
      <c r="E21" s="224"/>
      <c r="F21" s="224"/>
      <c r="G21" s="11">
        <v>14</v>
      </c>
      <c r="H21" s="49">
        <v>14887405</v>
      </c>
      <c r="I21" s="49">
        <v>5169648</v>
      </c>
      <c r="J21" s="49">
        <v>16881330</v>
      </c>
      <c r="K21" s="49">
        <v>5516468</v>
      </c>
    </row>
    <row r="22" spans="1:11" ht="12.75" customHeight="1" x14ac:dyDescent="0.2">
      <c r="A22" s="224" t="s">
        <v>106</v>
      </c>
      <c r="B22" s="224"/>
      <c r="C22" s="224"/>
      <c r="D22" s="224"/>
      <c r="E22" s="224"/>
      <c r="F22" s="224"/>
      <c r="G22" s="11">
        <v>15</v>
      </c>
      <c r="H22" s="49">
        <v>6349099</v>
      </c>
      <c r="I22" s="49">
        <v>2106540</v>
      </c>
      <c r="J22" s="49">
        <v>6913641</v>
      </c>
      <c r="K22" s="49">
        <v>2293912</v>
      </c>
    </row>
    <row r="23" spans="1:11" ht="12.75" customHeight="1" x14ac:dyDescent="0.2">
      <c r="A23" s="224" t="s">
        <v>107</v>
      </c>
      <c r="B23" s="224"/>
      <c r="C23" s="224"/>
      <c r="D23" s="224"/>
      <c r="E23" s="224"/>
      <c r="F23" s="224"/>
      <c r="G23" s="11">
        <v>16</v>
      </c>
      <c r="H23" s="49">
        <v>2031770</v>
      </c>
      <c r="I23" s="49">
        <v>699205</v>
      </c>
      <c r="J23" s="49">
        <v>2347570</v>
      </c>
      <c r="K23" s="49">
        <v>791455</v>
      </c>
    </row>
    <row r="24" spans="1:11" ht="12.75" customHeight="1" x14ac:dyDescent="0.2">
      <c r="A24" s="190" t="s">
        <v>108</v>
      </c>
      <c r="B24" s="190"/>
      <c r="C24" s="190"/>
      <c r="D24" s="190"/>
      <c r="E24" s="190"/>
      <c r="F24" s="190"/>
      <c r="G24" s="11">
        <v>17</v>
      </c>
      <c r="H24" s="49">
        <v>2298871</v>
      </c>
      <c r="I24" s="49">
        <v>766814</v>
      </c>
      <c r="J24" s="49">
        <v>2798577</v>
      </c>
      <c r="K24" s="49">
        <v>925384</v>
      </c>
    </row>
    <row r="25" spans="1:11" ht="12.75" customHeight="1" x14ac:dyDescent="0.2">
      <c r="A25" s="190" t="s">
        <v>109</v>
      </c>
      <c r="B25" s="190"/>
      <c r="C25" s="190"/>
      <c r="D25" s="190"/>
      <c r="E25" s="190"/>
      <c r="F25" s="190"/>
      <c r="G25" s="11">
        <v>18</v>
      </c>
      <c r="H25" s="49">
        <v>2045700</v>
      </c>
      <c r="I25" s="49">
        <v>698459</v>
      </c>
      <c r="J25" s="49">
        <v>2510482</v>
      </c>
      <c r="K25" s="49">
        <v>892757</v>
      </c>
    </row>
    <row r="26" spans="1:11" ht="12.75" customHeight="1" x14ac:dyDescent="0.2">
      <c r="A26" s="194" t="s">
        <v>440</v>
      </c>
      <c r="B26" s="194"/>
      <c r="C26" s="194"/>
      <c r="D26" s="194"/>
      <c r="E26" s="194"/>
      <c r="F26" s="194"/>
      <c r="G26" s="12">
        <v>19</v>
      </c>
      <c r="H26" s="48">
        <f>H27+H28</f>
        <v>956482</v>
      </c>
      <c r="I26" s="48">
        <f>I27+I28</f>
        <v>625417</v>
      </c>
      <c r="J26" s="48">
        <f>J27+J28</f>
        <v>0</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956482</v>
      </c>
      <c r="I28" s="49">
        <v>625417</v>
      </c>
      <c r="J28" s="49">
        <v>0</v>
      </c>
      <c r="K28" s="49">
        <v>0</v>
      </c>
    </row>
    <row r="29" spans="1:11" ht="12.75" customHeight="1" x14ac:dyDescent="0.2">
      <c r="A29" s="194" t="s">
        <v>441</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0</v>
      </c>
      <c r="I36" s="49">
        <v>0</v>
      </c>
      <c r="J36" s="49">
        <v>0</v>
      </c>
      <c r="K36" s="49">
        <v>0</v>
      </c>
    </row>
    <row r="37" spans="1:11" ht="12.75" customHeight="1" x14ac:dyDescent="0.2">
      <c r="A37" s="221" t="s">
        <v>359</v>
      </c>
      <c r="B37" s="221"/>
      <c r="C37" s="221"/>
      <c r="D37" s="221"/>
      <c r="E37" s="221"/>
      <c r="F37" s="221"/>
      <c r="G37" s="12">
        <v>30</v>
      </c>
      <c r="H37" s="48">
        <f>SUM(H38:H47)</f>
        <v>382378</v>
      </c>
      <c r="I37" s="48">
        <f>SUM(I38:I47)</f>
        <v>134075</v>
      </c>
      <c r="J37" s="48">
        <f>SUM(J38:J47)</f>
        <v>674421</v>
      </c>
      <c r="K37" s="48">
        <f>SUM(K38:K47)</f>
        <v>205524</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84784</v>
      </c>
      <c r="I44" s="49">
        <v>20224</v>
      </c>
      <c r="J44" s="49">
        <v>252418</v>
      </c>
      <c r="K44" s="49">
        <v>108413</v>
      </c>
    </row>
    <row r="45" spans="1:11" ht="12.75" customHeight="1" x14ac:dyDescent="0.2">
      <c r="A45" s="190" t="s">
        <v>138</v>
      </c>
      <c r="B45" s="190"/>
      <c r="C45" s="190"/>
      <c r="D45" s="190"/>
      <c r="E45" s="190"/>
      <c r="F45" s="190"/>
      <c r="G45" s="11">
        <v>38</v>
      </c>
      <c r="H45" s="49">
        <v>297594</v>
      </c>
      <c r="I45" s="49">
        <v>113851</v>
      </c>
      <c r="J45" s="49">
        <v>422003</v>
      </c>
      <c r="K45" s="49">
        <v>97111</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1" t="s">
        <v>360</v>
      </c>
      <c r="B48" s="221"/>
      <c r="C48" s="221"/>
      <c r="D48" s="221"/>
      <c r="E48" s="221"/>
      <c r="F48" s="221"/>
      <c r="G48" s="12">
        <v>41</v>
      </c>
      <c r="H48" s="48">
        <f>SUM(H49:H55)</f>
        <v>513070</v>
      </c>
      <c r="I48" s="48">
        <f>SUM(I49:I55)</f>
        <v>142133</v>
      </c>
      <c r="J48" s="48">
        <f>SUM(J49:J55)</f>
        <v>1385473</v>
      </c>
      <c r="K48" s="48">
        <f>SUM(K49:K55)</f>
        <v>394527</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106253</v>
      </c>
      <c r="I51" s="49">
        <v>48460</v>
      </c>
      <c r="J51" s="49">
        <v>250981</v>
      </c>
      <c r="K51" s="49">
        <v>101645</v>
      </c>
    </row>
    <row r="52" spans="1:11" ht="12.75" customHeight="1" x14ac:dyDescent="0.2">
      <c r="A52" s="214" t="s">
        <v>144</v>
      </c>
      <c r="B52" s="214"/>
      <c r="C52" s="214"/>
      <c r="D52" s="214"/>
      <c r="E52" s="214"/>
      <c r="F52" s="214"/>
      <c r="G52" s="11">
        <v>45</v>
      </c>
      <c r="H52" s="49">
        <v>406817</v>
      </c>
      <c r="I52" s="49">
        <v>93673</v>
      </c>
      <c r="J52" s="49">
        <v>1134492</v>
      </c>
      <c r="K52" s="49">
        <v>292882</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0</v>
      </c>
      <c r="I55" s="49">
        <v>0</v>
      </c>
      <c r="J55" s="49">
        <v>0</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3691</v>
      </c>
      <c r="I58" s="49">
        <v>907</v>
      </c>
      <c r="J58" s="49">
        <v>769</v>
      </c>
      <c r="K58" s="49">
        <v>337</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361</v>
      </c>
      <c r="B60" s="221"/>
      <c r="C60" s="221"/>
      <c r="D60" s="221"/>
      <c r="E60" s="221"/>
      <c r="F60" s="221"/>
      <c r="G60" s="12">
        <v>53</v>
      </c>
      <c r="H60" s="48">
        <f>H8+H37+H56+H57</f>
        <v>106634684</v>
      </c>
      <c r="I60" s="48">
        <f t="shared" ref="I60:K60" si="0">I8+I37+I56+I57</f>
        <v>42477867</v>
      </c>
      <c r="J60" s="48">
        <f t="shared" si="0"/>
        <v>140052839</v>
      </c>
      <c r="K60" s="48">
        <f t="shared" si="0"/>
        <v>50069461</v>
      </c>
    </row>
    <row r="61" spans="1:11" ht="12.75" customHeight="1" x14ac:dyDescent="0.2">
      <c r="A61" s="221" t="s">
        <v>362</v>
      </c>
      <c r="B61" s="221"/>
      <c r="C61" s="221"/>
      <c r="D61" s="221"/>
      <c r="E61" s="221"/>
      <c r="F61" s="221"/>
      <c r="G61" s="12">
        <v>54</v>
      </c>
      <c r="H61" s="48">
        <f>H14+H48+H58+H59</f>
        <v>103532017</v>
      </c>
      <c r="I61" s="48">
        <f t="shared" ref="I61:K61" si="1">I14+I48+I58+I59</f>
        <v>42119462</v>
      </c>
      <c r="J61" s="48">
        <f t="shared" si="1"/>
        <v>135868420</v>
      </c>
      <c r="K61" s="48">
        <f t="shared" si="1"/>
        <v>49332960</v>
      </c>
    </row>
    <row r="62" spans="1:11" ht="12.75" customHeight="1" x14ac:dyDescent="0.2">
      <c r="A62" s="221" t="s">
        <v>363</v>
      </c>
      <c r="B62" s="221"/>
      <c r="C62" s="221"/>
      <c r="D62" s="221"/>
      <c r="E62" s="221"/>
      <c r="F62" s="221"/>
      <c r="G62" s="12">
        <v>55</v>
      </c>
      <c r="H62" s="48">
        <f>H60-H61</f>
        <v>3102667</v>
      </c>
      <c r="I62" s="48">
        <f t="shared" ref="I62:K62" si="2">I60-I61</f>
        <v>358405</v>
      </c>
      <c r="J62" s="48">
        <f t="shared" si="2"/>
        <v>4184419</v>
      </c>
      <c r="K62" s="48">
        <f t="shared" si="2"/>
        <v>736501</v>
      </c>
    </row>
    <row r="63" spans="1:11" ht="12.75" customHeight="1" x14ac:dyDescent="0.2">
      <c r="A63" s="222" t="s">
        <v>364</v>
      </c>
      <c r="B63" s="222"/>
      <c r="C63" s="222"/>
      <c r="D63" s="222"/>
      <c r="E63" s="222"/>
      <c r="F63" s="222"/>
      <c r="G63" s="12">
        <v>56</v>
      </c>
      <c r="H63" s="48">
        <f>+IF((H60-H61)&gt;0,(H60-H61),0)</f>
        <v>3102667</v>
      </c>
      <c r="I63" s="48">
        <f t="shared" ref="I63:K63" si="3">+IF((I60-I61)&gt;0,(I60-I61),0)</f>
        <v>358405</v>
      </c>
      <c r="J63" s="48">
        <f t="shared" si="3"/>
        <v>4184419</v>
      </c>
      <c r="K63" s="48">
        <f t="shared" si="3"/>
        <v>736501</v>
      </c>
    </row>
    <row r="64" spans="1:11" ht="12.75" customHeight="1" x14ac:dyDescent="0.2">
      <c r="A64" s="222" t="s">
        <v>365</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111</v>
      </c>
      <c r="B65" s="223"/>
      <c r="C65" s="223"/>
      <c r="D65" s="223"/>
      <c r="E65" s="223"/>
      <c r="F65" s="223"/>
      <c r="G65" s="11">
        <v>58</v>
      </c>
      <c r="H65" s="49">
        <v>524158</v>
      </c>
      <c r="I65" s="49">
        <v>-28043</v>
      </c>
      <c r="J65" s="49">
        <v>1188932</v>
      </c>
      <c r="K65" s="49">
        <v>82140</v>
      </c>
    </row>
    <row r="66" spans="1:11" ht="12.75" customHeight="1" x14ac:dyDescent="0.2">
      <c r="A66" s="221" t="s">
        <v>366</v>
      </c>
      <c r="B66" s="221"/>
      <c r="C66" s="221"/>
      <c r="D66" s="221"/>
      <c r="E66" s="221"/>
      <c r="F66" s="221"/>
      <c r="G66" s="12">
        <v>59</v>
      </c>
      <c r="H66" s="48">
        <f>H62-H65</f>
        <v>2578509</v>
      </c>
      <c r="I66" s="48">
        <f t="shared" ref="I66:K66" si="5">I62-I65</f>
        <v>386448</v>
      </c>
      <c r="J66" s="48">
        <f t="shared" si="5"/>
        <v>2995487</v>
      </c>
      <c r="K66" s="48">
        <f t="shared" si="5"/>
        <v>654361</v>
      </c>
    </row>
    <row r="67" spans="1:11" ht="12.75" customHeight="1" x14ac:dyDescent="0.2">
      <c r="A67" s="222" t="s">
        <v>367</v>
      </c>
      <c r="B67" s="222"/>
      <c r="C67" s="222"/>
      <c r="D67" s="222"/>
      <c r="E67" s="222"/>
      <c r="F67" s="222"/>
      <c r="G67" s="12">
        <v>60</v>
      </c>
      <c r="H67" s="48">
        <f>+IF((H62-H65)&gt;0,(H62-H65),0)</f>
        <v>2578509</v>
      </c>
      <c r="I67" s="48">
        <f t="shared" ref="I67:K67" si="6">+IF((I62-I65)&gt;0,(I62-I65),0)</f>
        <v>386448</v>
      </c>
      <c r="J67" s="48">
        <f t="shared" si="6"/>
        <v>2995487</v>
      </c>
      <c r="K67" s="48">
        <f t="shared" si="6"/>
        <v>654361</v>
      </c>
    </row>
    <row r="68" spans="1:11" ht="12.75" customHeight="1" x14ac:dyDescent="0.2">
      <c r="A68" s="222" t="s">
        <v>368</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370</v>
      </c>
      <c r="B74" s="222"/>
      <c r="C74" s="222"/>
      <c r="D74" s="222"/>
      <c r="E74" s="222"/>
      <c r="F74" s="222"/>
      <c r="G74" s="12">
        <v>66</v>
      </c>
      <c r="H74" s="71">
        <v>0</v>
      </c>
      <c r="I74" s="71">
        <v>0</v>
      </c>
      <c r="J74" s="71">
        <v>0</v>
      </c>
      <c r="K74" s="71">
        <v>0</v>
      </c>
    </row>
    <row r="75" spans="1:11" ht="12.75" customHeight="1" x14ac:dyDescent="0.2">
      <c r="A75" s="222" t="s">
        <v>371</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1">
        <v>0</v>
      </c>
      <c r="I77" s="71">
        <v>0</v>
      </c>
      <c r="J77" s="71">
        <v>0</v>
      </c>
      <c r="K77" s="71">
        <v>0</v>
      </c>
    </row>
    <row r="78" spans="1:11" ht="12.75" customHeight="1" x14ac:dyDescent="0.2">
      <c r="A78" s="220" t="s">
        <v>373</v>
      </c>
      <c r="B78" s="220"/>
      <c r="C78" s="220"/>
      <c r="D78" s="220"/>
      <c r="E78" s="220"/>
      <c r="F78" s="220"/>
      <c r="G78" s="42">
        <v>69</v>
      </c>
      <c r="H78" s="50">
        <v>0</v>
      </c>
      <c r="I78" s="50">
        <v>0</v>
      </c>
      <c r="J78" s="50">
        <v>0</v>
      </c>
      <c r="K78" s="50">
        <v>0</v>
      </c>
    </row>
    <row r="79" spans="1:11" ht="12.75" customHeight="1" x14ac:dyDescent="0.2">
      <c r="A79" s="220" t="s">
        <v>374</v>
      </c>
      <c r="B79" s="220"/>
      <c r="C79" s="220"/>
      <c r="D79" s="220"/>
      <c r="E79" s="220"/>
      <c r="F79" s="220"/>
      <c r="G79" s="42">
        <v>70</v>
      </c>
      <c r="H79" s="50">
        <v>0</v>
      </c>
      <c r="I79" s="50">
        <v>0</v>
      </c>
      <c r="J79" s="50">
        <v>0</v>
      </c>
      <c r="K79" s="50">
        <v>0</v>
      </c>
    </row>
    <row r="80" spans="1:11" ht="12.75" customHeight="1" x14ac:dyDescent="0.2">
      <c r="A80" s="221" t="s">
        <v>375</v>
      </c>
      <c r="B80" s="221"/>
      <c r="C80" s="221"/>
      <c r="D80" s="221"/>
      <c r="E80" s="221"/>
      <c r="F80" s="221"/>
      <c r="G80" s="12">
        <v>71</v>
      </c>
      <c r="H80" s="71">
        <v>0</v>
      </c>
      <c r="I80" s="71">
        <v>0</v>
      </c>
      <c r="J80" s="71">
        <v>0</v>
      </c>
      <c r="K80" s="71">
        <v>0</v>
      </c>
    </row>
    <row r="81" spans="1:11" ht="12.75" customHeight="1" x14ac:dyDescent="0.2">
      <c r="A81" s="221" t="s">
        <v>376</v>
      </c>
      <c r="B81" s="221"/>
      <c r="C81" s="221"/>
      <c r="D81" s="221"/>
      <c r="E81" s="221"/>
      <c r="F81" s="221"/>
      <c r="G81" s="12">
        <v>72</v>
      </c>
      <c r="H81" s="71">
        <v>0</v>
      </c>
      <c r="I81" s="71">
        <v>0</v>
      </c>
      <c r="J81" s="71">
        <v>0</v>
      </c>
      <c r="K81" s="71">
        <v>0</v>
      </c>
    </row>
    <row r="82" spans="1:11" ht="12.75" customHeight="1" x14ac:dyDescent="0.2">
      <c r="A82" s="222" t="s">
        <v>377</v>
      </c>
      <c r="B82" s="222"/>
      <c r="C82" s="222"/>
      <c r="D82" s="222"/>
      <c r="E82" s="222"/>
      <c r="F82" s="222"/>
      <c r="G82" s="12">
        <v>73</v>
      </c>
      <c r="H82" s="71">
        <v>0</v>
      </c>
      <c r="I82" s="71">
        <v>0</v>
      </c>
      <c r="J82" s="71">
        <v>0</v>
      </c>
      <c r="K82" s="71">
        <v>0</v>
      </c>
    </row>
    <row r="83" spans="1:11" ht="12.75" customHeight="1" x14ac:dyDescent="0.2">
      <c r="A83" s="222" t="s">
        <v>378</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1">
        <f>H86+H87</f>
        <v>2578508</v>
      </c>
      <c r="I85" s="51">
        <f>I86+I87</f>
        <v>386446</v>
      </c>
      <c r="J85" s="51">
        <f>J86+J87</f>
        <v>2995488</v>
      </c>
      <c r="K85" s="51">
        <f>K86+K87</f>
        <v>654362</v>
      </c>
    </row>
    <row r="86" spans="1:11" ht="12.75" customHeight="1" x14ac:dyDescent="0.2">
      <c r="A86" s="211" t="s">
        <v>157</v>
      </c>
      <c r="B86" s="211"/>
      <c r="C86" s="211"/>
      <c r="D86" s="211"/>
      <c r="E86" s="211"/>
      <c r="F86" s="211"/>
      <c r="G86" s="11">
        <v>76</v>
      </c>
      <c r="H86" s="52">
        <v>2519003</v>
      </c>
      <c r="I86" s="52">
        <v>319612</v>
      </c>
      <c r="J86" s="52">
        <v>2995488</v>
      </c>
      <c r="K86" s="52">
        <v>702204</v>
      </c>
    </row>
    <row r="87" spans="1:11" ht="12.75" customHeight="1" x14ac:dyDescent="0.2">
      <c r="A87" s="211" t="s">
        <v>158</v>
      </c>
      <c r="B87" s="211"/>
      <c r="C87" s="211"/>
      <c r="D87" s="211"/>
      <c r="E87" s="211"/>
      <c r="F87" s="211"/>
      <c r="G87" s="11">
        <v>77</v>
      </c>
      <c r="H87" s="52">
        <v>59505</v>
      </c>
      <c r="I87" s="52">
        <v>66834</v>
      </c>
      <c r="J87" s="52">
        <v>0</v>
      </c>
      <c r="K87" s="52">
        <v>-47842</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2578508</v>
      </c>
      <c r="I89" s="52">
        <v>386446</v>
      </c>
      <c r="J89" s="52">
        <v>2995488</v>
      </c>
      <c r="K89" s="52">
        <v>654362</v>
      </c>
    </row>
    <row r="90" spans="1:11" ht="24" customHeight="1" x14ac:dyDescent="0.2">
      <c r="A90" s="192" t="s">
        <v>435</v>
      </c>
      <c r="B90" s="192"/>
      <c r="C90" s="192"/>
      <c r="D90" s="192"/>
      <c r="E90" s="192"/>
      <c r="F90" s="192"/>
      <c r="G90" s="12">
        <v>79</v>
      </c>
      <c r="H90" s="69">
        <f>H91+H98</f>
        <v>-274931</v>
      </c>
      <c r="I90" s="69">
        <f>I91+I98</f>
        <v>42037</v>
      </c>
      <c r="J90" s="69">
        <f t="shared" ref="J90:K90" si="8">J91+J98</f>
        <v>-173120</v>
      </c>
      <c r="K90" s="69">
        <f t="shared" si="8"/>
        <v>-89260</v>
      </c>
    </row>
    <row r="91" spans="1:11" ht="24" customHeight="1" x14ac:dyDescent="0.2">
      <c r="A91" s="212" t="s">
        <v>442</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380</v>
      </c>
      <c r="B92" s="214"/>
      <c r="C92" s="214"/>
      <c r="D92" s="214"/>
      <c r="E92" s="214"/>
      <c r="F92" s="214"/>
      <c r="G92" s="12">
        <v>81</v>
      </c>
      <c r="H92" s="52">
        <v>0</v>
      </c>
      <c r="I92" s="52">
        <v>0</v>
      </c>
      <c r="J92" s="52">
        <v>0</v>
      </c>
      <c r="K92" s="52">
        <v>0</v>
      </c>
    </row>
    <row r="93" spans="1:11" ht="38.25" customHeight="1" x14ac:dyDescent="0.2">
      <c r="A93" s="214" t="s">
        <v>381</v>
      </c>
      <c r="B93" s="214"/>
      <c r="C93" s="214"/>
      <c r="D93" s="214"/>
      <c r="E93" s="214"/>
      <c r="F93" s="214"/>
      <c r="G93" s="12">
        <v>82</v>
      </c>
      <c r="H93" s="52">
        <v>0</v>
      </c>
      <c r="I93" s="52">
        <v>0</v>
      </c>
      <c r="J93" s="52">
        <v>0</v>
      </c>
      <c r="K93" s="52">
        <v>0</v>
      </c>
    </row>
    <row r="94" spans="1:11" ht="38.25" customHeight="1" x14ac:dyDescent="0.2">
      <c r="A94" s="214" t="s">
        <v>382</v>
      </c>
      <c r="B94" s="214"/>
      <c r="C94" s="214"/>
      <c r="D94" s="214"/>
      <c r="E94" s="214"/>
      <c r="F94" s="214"/>
      <c r="G94" s="12">
        <v>83</v>
      </c>
      <c r="H94" s="52">
        <v>0</v>
      </c>
      <c r="I94" s="52">
        <v>0</v>
      </c>
      <c r="J94" s="52">
        <v>0</v>
      </c>
      <c r="K94" s="52">
        <v>0</v>
      </c>
    </row>
    <row r="95" spans="1:11" x14ac:dyDescent="0.2">
      <c r="A95" s="214" t="s">
        <v>383</v>
      </c>
      <c r="B95" s="214"/>
      <c r="C95" s="214"/>
      <c r="D95" s="214"/>
      <c r="E95" s="214"/>
      <c r="F95" s="214"/>
      <c r="G95" s="12">
        <v>84</v>
      </c>
      <c r="H95" s="52">
        <v>0</v>
      </c>
      <c r="I95" s="52">
        <v>0</v>
      </c>
      <c r="J95" s="52">
        <v>0</v>
      </c>
      <c r="K95" s="52">
        <v>0</v>
      </c>
    </row>
    <row r="96" spans="1:11" x14ac:dyDescent="0.2">
      <c r="A96" s="214" t="s">
        <v>384</v>
      </c>
      <c r="B96" s="214"/>
      <c r="C96" s="214"/>
      <c r="D96" s="214"/>
      <c r="E96" s="214"/>
      <c r="F96" s="214"/>
      <c r="G96" s="12">
        <v>85</v>
      </c>
      <c r="H96" s="52">
        <v>0</v>
      </c>
      <c r="I96" s="52">
        <v>0</v>
      </c>
      <c r="J96" s="52">
        <v>0</v>
      </c>
      <c r="K96" s="52">
        <v>0</v>
      </c>
    </row>
    <row r="97" spans="1:11" ht="26.25" customHeight="1" x14ac:dyDescent="0.2">
      <c r="A97" s="214" t="s">
        <v>385</v>
      </c>
      <c r="B97" s="214"/>
      <c r="C97" s="214"/>
      <c r="D97" s="214"/>
      <c r="E97" s="214"/>
      <c r="F97" s="214"/>
      <c r="G97" s="12">
        <v>86</v>
      </c>
      <c r="H97" s="52">
        <v>0</v>
      </c>
      <c r="I97" s="52">
        <v>0</v>
      </c>
      <c r="J97" s="52">
        <v>0</v>
      </c>
      <c r="K97" s="52">
        <v>0</v>
      </c>
    </row>
    <row r="98" spans="1:11" ht="25.5" customHeight="1" x14ac:dyDescent="0.2">
      <c r="A98" s="212" t="s">
        <v>436</v>
      </c>
      <c r="B98" s="212"/>
      <c r="C98" s="212"/>
      <c r="D98" s="212"/>
      <c r="E98" s="212"/>
      <c r="F98" s="212"/>
      <c r="G98" s="12">
        <v>87</v>
      </c>
      <c r="H98" s="69">
        <f>SUM(H99:H106)</f>
        <v>-274931</v>
      </c>
      <c r="I98" s="69">
        <f>SUM(I99:I106)</f>
        <v>42037</v>
      </c>
      <c r="J98" s="69">
        <f t="shared" ref="J98:K98" si="10">SUM(J99:J106)</f>
        <v>-173120</v>
      </c>
      <c r="K98" s="69">
        <f t="shared" si="10"/>
        <v>-89260</v>
      </c>
    </row>
    <row r="99" spans="1:11" x14ac:dyDescent="0.2">
      <c r="A99" s="213" t="s">
        <v>160</v>
      </c>
      <c r="B99" s="213"/>
      <c r="C99" s="213"/>
      <c r="D99" s="213"/>
      <c r="E99" s="213"/>
      <c r="F99" s="213"/>
      <c r="G99" s="11">
        <v>88</v>
      </c>
      <c r="H99" s="52">
        <v>-274931</v>
      </c>
      <c r="I99" s="52">
        <v>42037</v>
      </c>
      <c r="J99" s="52">
        <v>-173120</v>
      </c>
      <c r="K99" s="52">
        <v>-89260</v>
      </c>
    </row>
    <row r="100" spans="1:11" ht="36" customHeight="1" x14ac:dyDescent="0.2">
      <c r="A100" s="214" t="s">
        <v>386</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387</v>
      </c>
      <c r="B104" s="214"/>
      <c r="C104" s="214"/>
      <c r="D104" s="214"/>
      <c r="E104" s="214"/>
      <c r="F104" s="214"/>
      <c r="G104" s="11">
        <v>93</v>
      </c>
      <c r="H104" s="52">
        <v>0</v>
      </c>
      <c r="I104" s="52">
        <v>0</v>
      </c>
      <c r="J104" s="52">
        <v>0</v>
      </c>
      <c r="K104" s="52">
        <v>0</v>
      </c>
    </row>
    <row r="105" spans="1:11" ht="26.25" customHeight="1" x14ac:dyDescent="0.2">
      <c r="A105" s="214" t="s">
        <v>388</v>
      </c>
      <c r="B105" s="214"/>
      <c r="C105" s="214"/>
      <c r="D105" s="214"/>
      <c r="E105" s="214"/>
      <c r="F105" s="214"/>
      <c r="G105" s="11">
        <v>94</v>
      </c>
      <c r="H105" s="52">
        <v>0</v>
      </c>
      <c r="I105" s="52">
        <v>0</v>
      </c>
      <c r="J105" s="52">
        <v>0</v>
      </c>
      <c r="K105" s="52">
        <v>0</v>
      </c>
    </row>
    <row r="106" spans="1:11" x14ac:dyDescent="0.2">
      <c r="A106" s="214" t="s">
        <v>389</v>
      </c>
      <c r="B106" s="214"/>
      <c r="C106" s="214"/>
      <c r="D106" s="214"/>
      <c r="E106" s="214"/>
      <c r="F106" s="214"/>
      <c r="G106" s="11">
        <v>95</v>
      </c>
      <c r="H106" s="52">
        <v>0</v>
      </c>
      <c r="I106" s="52">
        <v>0</v>
      </c>
      <c r="J106" s="52">
        <v>0</v>
      </c>
      <c r="K106" s="52">
        <v>0</v>
      </c>
    </row>
    <row r="107" spans="1:11" ht="24.75" customHeight="1" x14ac:dyDescent="0.2">
      <c r="A107" s="214" t="s">
        <v>390</v>
      </c>
      <c r="B107" s="214"/>
      <c r="C107" s="214"/>
      <c r="D107" s="214"/>
      <c r="E107" s="214"/>
      <c r="F107" s="214"/>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-274931</v>
      </c>
      <c r="I108" s="69">
        <f>I91+I98-I107-I97</f>
        <v>42037</v>
      </c>
      <c r="J108" s="69">
        <f t="shared" ref="J108:K108" si="11">J91+J98-J107-J97</f>
        <v>-173120</v>
      </c>
      <c r="K108" s="69">
        <f t="shared" si="11"/>
        <v>-89260</v>
      </c>
    </row>
    <row r="109" spans="1:11" ht="12.75" customHeight="1" x14ac:dyDescent="0.2">
      <c r="A109" s="192" t="s">
        <v>391</v>
      </c>
      <c r="B109" s="192"/>
      <c r="C109" s="192"/>
      <c r="D109" s="192"/>
      <c r="E109" s="192"/>
      <c r="F109" s="192"/>
      <c r="G109" s="12">
        <v>98</v>
      </c>
      <c r="H109" s="51">
        <f>H89+H108</f>
        <v>2303577</v>
      </c>
      <c r="I109" s="51">
        <f>I89+I108</f>
        <v>428483</v>
      </c>
      <c r="J109" s="51">
        <f t="shared" ref="J109:K109" si="12">J89+J108</f>
        <v>2822368</v>
      </c>
      <c r="K109" s="51">
        <f t="shared" si="12"/>
        <v>565102</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1">
        <f>H112+H113</f>
        <v>2303577</v>
      </c>
      <c r="I111" s="51">
        <f>I112+I113</f>
        <v>428483</v>
      </c>
      <c r="J111" s="51">
        <f>J112+J113</f>
        <v>2822368</v>
      </c>
      <c r="K111" s="51">
        <f>K112+K113</f>
        <v>565102</v>
      </c>
    </row>
    <row r="112" spans="1:11" ht="12.75" customHeight="1" x14ac:dyDescent="0.2">
      <c r="A112" s="211" t="s">
        <v>113</v>
      </c>
      <c r="B112" s="211"/>
      <c r="C112" s="211"/>
      <c r="D112" s="211"/>
      <c r="E112" s="211"/>
      <c r="F112" s="211"/>
      <c r="G112" s="11">
        <v>100</v>
      </c>
      <c r="H112" s="52">
        <v>2244072</v>
      </c>
      <c r="I112" s="52">
        <v>361649</v>
      </c>
      <c r="J112" s="52">
        <v>2822368</v>
      </c>
      <c r="K112" s="52">
        <v>612944</v>
      </c>
    </row>
    <row r="113" spans="1:11" ht="12.75" customHeight="1" x14ac:dyDescent="0.2">
      <c r="A113" s="211" t="s">
        <v>165</v>
      </c>
      <c r="B113" s="211"/>
      <c r="C113" s="211"/>
      <c r="D113" s="211"/>
      <c r="E113" s="211"/>
      <c r="F113" s="211"/>
      <c r="G113" s="11">
        <v>101</v>
      </c>
      <c r="H113" s="52">
        <v>59505</v>
      </c>
      <c r="I113" s="52">
        <v>66834</v>
      </c>
      <c r="J113" s="52">
        <v>0</v>
      </c>
      <c r="K113" s="52">
        <v>-47842</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2" zoomScaleNormal="100" zoomScaleSheetLayoutView="100" workbookViewId="0">
      <selection activeCell="I58" sqref="I5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462</v>
      </c>
      <c r="B2" s="200"/>
      <c r="C2" s="200"/>
      <c r="D2" s="200"/>
      <c r="E2" s="200"/>
      <c r="F2" s="200"/>
      <c r="G2" s="200"/>
      <c r="H2" s="200"/>
      <c r="I2" s="200"/>
    </row>
    <row r="3" spans="1:9" x14ac:dyDescent="0.2">
      <c r="A3" s="250" t="s">
        <v>446</v>
      </c>
      <c r="B3" s="251"/>
      <c r="C3" s="251"/>
      <c r="D3" s="251"/>
      <c r="E3" s="251"/>
      <c r="F3" s="251"/>
      <c r="G3" s="251"/>
      <c r="H3" s="251"/>
      <c r="I3" s="251"/>
    </row>
    <row r="4" spans="1:9" x14ac:dyDescent="0.2">
      <c r="A4" s="249" t="s">
        <v>461</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3102667</v>
      </c>
      <c r="I8" s="64">
        <v>4184420</v>
      </c>
    </row>
    <row r="9" spans="1:9" ht="12.75" customHeight="1" x14ac:dyDescent="0.2">
      <c r="A9" s="245" t="s">
        <v>171</v>
      </c>
      <c r="B9" s="245"/>
      <c r="C9" s="245"/>
      <c r="D9" s="245"/>
      <c r="E9" s="245"/>
      <c r="F9" s="245"/>
      <c r="G9" s="65">
        <v>2</v>
      </c>
      <c r="H9" s="66">
        <f>H10+H11+H12+H13+H14+H15+H16+H17</f>
        <v>2951112</v>
      </c>
      <c r="I9" s="66">
        <f>I10+I11+I12+I13+I14+I15+I16+I17</f>
        <v>1578395</v>
      </c>
    </row>
    <row r="10" spans="1:9" ht="12.75" customHeight="1" x14ac:dyDescent="0.2">
      <c r="A10" s="224" t="s">
        <v>172</v>
      </c>
      <c r="B10" s="224"/>
      <c r="C10" s="224"/>
      <c r="D10" s="224"/>
      <c r="E10" s="224"/>
      <c r="F10" s="224"/>
      <c r="G10" s="63">
        <v>3</v>
      </c>
      <c r="H10" s="64">
        <v>2298871</v>
      </c>
      <c r="I10" s="64">
        <v>2798577</v>
      </c>
    </row>
    <row r="11" spans="1:9" ht="22.15" customHeight="1" x14ac:dyDescent="0.2">
      <c r="A11" s="224" t="s">
        <v>173</v>
      </c>
      <c r="B11" s="224"/>
      <c r="C11" s="224"/>
      <c r="D11" s="224"/>
      <c r="E11" s="224"/>
      <c r="F11" s="224"/>
      <c r="G11" s="63">
        <v>4</v>
      </c>
      <c r="H11" s="64">
        <v>-17736</v>
      </c>
      <c r="I11" s="64">
        <v>263</v>
      </c>
    </row>
    <row r="12" spans="1:9" ht="23.45" customHeight="1" x14ac:dyDescent="0.2">
      <c r="A12" s="224" t="s">
        <v>174</v>
      </c>
      <c r="B12" s="224"/>
      <c r="C12" s="224"/>
      <c r="D12" s="224"/>
      <c r="E12" s="224"/>
      <c r="F12" s="224"/>
      <c r="G12" s="63">
        <v>5</v>
      </c>
      <c r="H12" s="64">
        <v>956482</v>
      </c>
      <c r="I12" s="64">
        <v>2297</v>
      </c>
    </row>
    <row r="13" spans="1:9" ht="12.75" customHeight="1" x14ac:dyDescent="0.2">
      <c r="A13" s="224" t="s">
        <v>175</v>
      </c>
      <c r="B13" s="224"/>
      <c r="C13" s="224"/>
      <c r="D13" s="224"/>
      <c r="E13" s="224"/>
      <c r="F13" s="224"/>
      <c r="G13" s="63">
        <v>6</v>
      </c>
      <c r="H13" s="64">
        <v>-84784</v>
      </c>
      <c r="I13" s="64">
        <v>-252418</v>
      </c>
    </row>
    <row r="14" spans="1:9" ht="12.75" customHeight="1" x14ac:dyDescent="0.2">
      <c r="A14" s="224" t="s">
        <v>176</v>
      </c>
      <c r="B14" s="224"/>
      <c r="C14" s="224"/>
      <c r="D14" s="224"/>
      <c r="E14" s="224"/>
      <c r="F14" s="224"/>
      <c r="G14" s="63">
        <v>7</v>
      </c>
      <c r="H14" s="64">
        <v>106253</v>
      </c>
      <c r="I14" s="64">
        <v>250981</v>
      </c>
    </row>
    <row r="15" spans="1:9" ht="12.75" customHeight="1" x14ac:dyDescent="0.2">
      <c r="A15" s="224" t="s">
        <v>177</v>
      </c>
      <c r="B15" s="224"/>
      <c r="C15" s="224"/>
      <c r="D15" s="224"/>
      <c r="E15" s="224"/>
      <c r="F15" s="224"/>
      <c r="G15" s="63">
        <v>8</v>
      </c>
      <c r="H15" s="64">
        <v>0</v>
      </c>
      <c r="I15" s="64">
        <v>0</v>
      </c>
    </row>
    <row r="16" spans="1:9" ht="12.75" customHeight="1" x14ac:dyDescent="0.2">
      <c r="A16" s="224" t="s">
        <v>178</v>
      </c>
      <c r="B16" s="224"/>
      <c r="C16" s="224"/>
      <c r="D16" s="224"/>
      <c r="E16" s="224"/>
      <c r="F16" s="224"/>
      <c r="G16" s="63">
        <v>9</v>
      </c>
      <c r="H16" s="64">
        <v>-307974</v>
      </c>
      <c r="I16" s="64">
        <v>-133150</v>
      </c>
    </row>
    <row r="17" spans="1:9" ht="25.15" customHeight="1" x14ac:dyDescent="0.2">
      <c r="A17" s="224" t="s">
        <v>179</v>
      </c>
      <c r="B17" s="224"/>
      <c r="C17" s="224"/>
      <c r="D17" s="224"/>
      <c r="E17" s="224"/>
      <c r="F17" s="224"/>
      <c r="G17" s="63">
        <v>10</v>
      </c>
      <c r="H17" s="64">
        <v>0</v>
      </c>
      <c r="I17" s="64">
        <v>-1088155</v>
      </c>
    </row>
    <row r="18" spans="1:9" ht="28.15" customHeight="1" x14ac:dyDescent="0.2">
      <c r="A18" s="241" t="s">
        <v>306</v>
      </c>
      <c r="B18" s="241"/>
      <c r="C18" s="241"/>
      <c r="D18" s="241"/>
      <c r="E18" s="241"/>
      <c r="F18" s="241"/>
      <c r="G18" s="65">
        <v>11</v>
      </c>
      <c r="H18" s="66">
        <f>H8+H9</f>
        <v>6053779</v>
      </c>
      <c r="I18" s="66">
        <f>I8+I9</f>
        <v>5762815</v>
      </c>
    </row>
    <row r="19" spans="1:9" ht="12.75" customHeight="1" x14ac:dyDescent="0.2">
      <c r="A19" s="245" t="s">
        <v>180</v>
      </c>
      <c r="B19" s="245"/>
      <c r="C19" s="245"/>
      <c r="D19" s="245"/>
      <c r="E19" s="245"/>
      <c r="F19" s="245"/>
      <c r="G19" s="65">
        <v>12</v>
      </c>
      <c r="H19" s="66">
        <f>H20+H21+H22+H23</f>
        <v>-6579228</v>
      </c>
      <c r="I19" s="66">
        <f>I20+I21+I22+I23</f>
        <v>-4821854</v>
      </c>
    </row>
    <row r="20" spans="1:9" ht="12.75" customHeight="1" x14ac:dyDescent="0.2">
      <c r="A20" s="224" t="s">
        <v>181</v>
      </c>
      <c r="B20" s="224"/>
      <c r="C20" s="224"/>
      <c r="D20" s="224"/>
      <c r="E20" s="224"/>
      <c r="F20" s="224"/>
      <c r="G20" s="63">
        <v>13</v>
      </c>
      <c r="H20" s="64">
        <v>-1666504</v>
      </c>
      <c r="I20" s="64">
        <v>-11012122</v>
      </c>
    </row>
    <row r="21" spans="1:9" ht="12.75" customHeight="1" x14ac:dyDescent="0.2">
      <c r="A21" s="224" t="s">
        <v>182</v>
      </c>
      <c r="B21" s="224"/>
      <c r="C21" s="224"/>
      <c r="D21" s="224"/>
      <c r="E21" s="224"/>
      <c r="F21" s="224"/>
      <c r="G21" s="63">
        <v>14</v>
      </c>
      <c r="H21" s="64">
        <v>-2992570</v>
      </c>
      <c r="I21" s="64">
        <v>10531558</v>
      </c>
    </row>
    <row r="22" spans="1:9" ht="12.75" customHeight="1" x14ac:dyDescent="0.2">
      <c r="A22" s="224" t="s">
        <v>183</v>
      </c>
      <c r="B22" s="224"/>
      <c r="C22" s="224"/>
      <c r="D22" s="224"/>
      <c r="E22" s="224"/>
      <c r="F22" s="224"/>
      <c r="G22" s="63">
        <v>15</v>
      </c>
      <c r="H22" s="64">
        <v>386744</v>
      </c>
      <c r="I22" s="64">
        <v>163966</v>
      </c>
    </row>
    <row r="23" spans="1:9" ht="12.75" customHeight="1" x14ac:dyDescent="0.2">
      <c r="A23" s="224" t="s">
        <v>184</v>
      </c>
      <c r="B23" s="224"/>
      <c r="C23" s="224"/>
      <c r="D23" s="224"/>
      <c r="E23" s="224"/>
      <c r="F23" s="224"/>
      <c r="G23" s="63">
        <v>16</v>
      </c>
      <c r="H23" s="64">
        <v>-2306898</v>
      </c>
      <c r="I23" s="64">
        <v>-4505256</v>
      </c>
    </row>
    <row r="24" spans="1:9" ht="12.75" customHeight="1" x14ac:dyDescent="0.2">
      <c r="A24" s="241" t="s">
        <v>185</v>
      </c>
      <c r="B24" s="241"/>
      <c r="C24" s="241"/>
      <c r="D24" s="241"/>
      <c r="E24" s="241"/>
      <c r="F24" s="241"/>
      <c r="G24" s="65">
        <v>17</v>
      </c>
      <c r="H24" s="66">
        <f>H18+H19</f>
        <v>-525449</v>
      </c>
      <c r="I24" s="66">
        <f>I18+I19</f>
        <v>940961</v>
      </c>
    </row>
    <row r="25" spans="1:9" ht="12.75" customHeight="1" x14ac:dyDescent="0.2">
      <c r="A25" s="190" t="s">
        <v>186</v>
      </c>
      <c r="B25" s="190"/>
      <c r="C25" s="190"/>
      <c r="D25" s="190"/>
      <c r="E25" s="190"/>
      <c r="F25" s="190"/>
      <c r="G25" s="63">
        <v>18</v>
      </c>
      <c r="H25" s="64">
        <v>-123046</v>
      </c>
      <c r="I25" s="64">
        <v>-226098</v>
      </c>
    </row>
    <row r="26" spans="1:9" ht="12.75" customHeight="1" x14ac:dyDescent="0.2">
      <c r="A26" s="190" t="s">
        <v>187</v>
      </c>
      <c r="B26" s="190"/>
      <c r="C26" s="190"/>
      <c r="D26" s="190"/>
      <c r="E26" s="190"/>
      <c r="F26" s="190"/>
      <c r="G26" s="63">
        <v>19</v>
      </c>
      <c r="H26" s="64">
        <v>-319192</v>
      </c>
      <c r="I26" s="64">
        <v>-492010</v>
      </c>
    </row>
    <row r="27" spans="1:9" ht="25.9" customHeight="1" x14ac:dyDescent="0.2">
      <c r="A27" s="242" t="s">
        <v>188</v>
      </c>
      <c r="B27" s="242"/>
      <c r="C27" s="242"/>
      <c r="D27" s="242"/>
      <c r="E27" s="242"/>
      <c r="F27" s="242"/>
      <c r="G27" s="65">
        <v>20</v>
      </c>
      <c r="H27" s="66">
        <f>H24+H25+H26</f>
        <v>-967687</v>
      </c>
      <c r="I27" s="66">
        <f>I24+I25+I26</f>
        <v>222853</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28259</v>
      </c>
      <c r="I29" s="67">
        <v>21301</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252418</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28259</v>
      </c>
      <c r="I35" s="68">
        <f>I29+I30+I31+I32+I33+I34</f>
        <v>273719</v>
      </c>
    </row>
    <row r="36" spans="1:9" ht="22.9" customHeight="1" x14ac:dyDescent="0.2">
      <c r="A36" s="190" t="s">
        <v>197</v>
      </c>
      <c r="B36" s="190"/>
      <c r="C36" s="190"/>
      <c r="D36" s="190"/>
      <c r="E36" s="190"/>
      <c r="F36" s="190"/>
      <c r="G36" s="63">
        <v>28</v>
      </c>
      <c r="H36" s="67">
        <v>-1787234</v>
      </c>
      <c r="I36" s="67">
        <v>-928445</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-4507337</v>
      </c>
      <c r="I39" s="67">
        <v>-2227855</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-6294571</v>
      </c>
      <c r="I41" s="68">
        <f>I36+I37+I38+I39+I40</f>
        <v>-3156300</v>
      </c>
    </row>
    <row r="42" spans="1:9" ht="29.45" customHeight="1" x14ac:dyDescent="0.2">
      <c r="A42" s="242" t="s">
        <v>203</v>
      </c>
      <c r="B42" s="242"/>
      <c r="C42" s="242"/>
      <c r="D42" s="242"/>
      <c r="E42" s="242"/>
      <c r="F42" s="242"/>
      <c r="G42" s="65">
        <v>34</v>
      </c>
      <c r="H42" s="68">
        <f>H35+H41</f>
        <v>-6266312</v>
      </c>
      <c r="I42" s="68">
        <f>I35+I41</f>
        <v>-2882581</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2638821</v>
      </c>
      <c r="I46" s="67">
        <v>10000000</v>
      </c>
    </row>
    <row r="47" spans="1:9" ht="12.75" customHeight="1" x14ac:dyDescent="0.2">
      <c r="A47" s="190" t="s">
        <v>208</v>
      </c>
      <c r="B47" s="190"/>
      <c r="C47" s="190"/>
      <c r="D47" s="190"/>
      <c r="E47" s="190"/>
      <c r="F47" s="190"/>
      <c r="G47" s="63">
        <v>38</v>
      </c>
      <c r="H47" s="67">
        <v>84784</v>
      </c>
      <c r="I47" s="67">
        <v>121640</v>
      </c>
    </row>
    <row r="48" spans="1:9" ht="22.15" customHeight="1" x14ac:dyDescent="0.2">
      <c r="A48" s="241" t="s">
        <v>209</v>
      </c>
      <c r="B48" s="241"/>
      <c r="C48" s="241"/>
      <c r="D48" s="241"/>
      <c r="E48" s="241"/>
      <c r="F48" s="241"/>
      <c r="G48" s="65">
        <v>39</v>
      </c>
      <c r="H48" s="68">
        <f>H44+H45+H46+H47</f>
        <v>2723605</v>
      </c>
      <c r="I48" s="68">
        <f>I44+I45+I46+I47</f>
        <v>10121640</v>
      </c>
    </row>
    <row r="49" spans="1:9" ht="24.6" customHeight="1" x14ac:dyDescent="0.2">
      <c r="A49" s="190" t="s">
        <v>305</v>
      </c>
      <c r="B49" s="190"/>
      <c r="C49" s="190"/>
      <c r="D49" s="190"/>
      <c r="E49" s="190"/>
      <c r="F49" s="190"/>
      <c r="G49" s="63">
        <v>40</v>
      </c>
      <c r="H49" s="67">
        <v>-945585</v>
      </c>
      <c r="I49" s="67">
        <v>-5550000</v>
      </c>
    </row>
    <row r="50" spans="1:9" ht="12.75" customHeight="1" x14ac:dyDescent="0.2">
      <c r="A50" s="190" t="s">
        <v>210</v>
      </c>
      <c r="B50" s="190"/>
      <c r="C50" s="190"/>
      <c r="D50" s="190"/>
      <c r="E50" s="190"/>
      <c r="F50" s="190"/>
      <c r="G50" s="63">
        <v>41</v>
      </c>
      <c r="H50" s="67">
        <v>-2584250</v>
      </c>
      <c r="I50" s="67">
        <v>-585567</v>
      </c>
    </row>
    <row r="51" spans="1:9" ht="12.75" customHeight="1" x14ac:dyDescent="0.2">
      <c r="A51" s="190" t="s">
        <v>211</v>
      </c>
      <c r="B51" s="190"/>
      <c r="C51" s="190"/>
      <c r="D51" s="190"/>
      <c r="E51" s="190"/>
      <c r="F51" s="190"/>
      <c r="G51" s="63">
        <v>42</v>
      </c>
      <c r="H51" s="67">
        <v>-4063</v>
      </c>
      <c r="I51" s="67">
        <v>0</v>
      </c>
    </row>
    <row r="52" spans="1:9" ht="22.9" customHeight="1" x14ac:dyDescent="0.2">
      <c r="A52" s="190" t="s">
        <v>212</v>
      </c>
      <c r="B52" s="190"/>
      <c r="C52" s="190"/>
      <c r="D52" s="190"/>
      <c r="E52" s="190"/>
      <c r="F52" s="190"/>
      <c r="G52" s="63">
        <v>43</v>
      </c>
      <c r="H52" s="67">
        <v>-846931</v>
      </c>
      <c r="I52" s="67">
        <v>-470109</v>
      </c>
    </row>
    <row r="53" spans="1:9" ht="12.75" customHeight="1" x14ac:dyDescent="0.2">
      <c r="A53" s="190" t="s">
        <v>213</v>
      </c>
      <c r="B53" s="190"/>
      <c r="C53" s="190"/>
      <c r="D53" s="190"/>
      <c r="E53" s="190"/>
      <c r="F53" s="190"/>
      <c r="G53" s="63">
        <v>44</v>
      </c>
      <c r="H53" s="67">
        <f>-1529413+900000</f>
        <v>-629413</v>
      </c>
      <c r="I53" s="67">
        <v>-1162520</v>
      </c>
    </row>
    <row r="54" spans="1:9" ht="30.6" customHeight="1" x14ac:dyDescent="0.2">
      <c r="A54" s="241" t="s">
        <v>214</v>
      </c>
      <c r="B54" s="241"/>
      <c r="C54" s="241"/>
      <c r="D54" s="241"/>
      <c r="E54" s="241"/>
      <c r="F54" s="241"/>
      <c r="G54" s="65">
        <v>45</v>
      </c>
      <c r="H54" s="68">
        <f>H49+H50+H51+H52+H53</f>
        <v>-5010242</v>
      </c>
      <c r="I54" s="68">
        <f>I49+I50+I51+I52+I53</f>
        <v>-7768196</v>
      </c>
    </row>
    <row r="55" spans="1:9" ht="29.45" customHeight="1" x14ac:dyDescent="0.2">
      <c r="A55" s="242" t="s">
        <v>215</v>
      </c>
      <c r="B55" s="242"/>
      <c r="C55" s="242"/>
      <c r="D55" s="242"/>
      <c r="E55" s="242"/>
      <c r="F55" s="242"/>
      <c r="G55" s="65">
        <v>46</v>
      </c>
      <c r="H55" s="68">
        <f>H48+H54</f>
        <v>-2286637</v>
      </c>
      <c r="I55" s="68">
        <f>I48+I54</f>
        <v>2353444</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-9520636</v>
      </c>
      <c r="I57" s="68">
        <f>I27+I42+I55+I56</f>
        <v>-306284</v>
      </c>
    </row>
    <row r="58" spans="1:9" x14ac:dyDescent="0.2">
      <c r="A58" s="244" t="s">
        <v>218</v>
      </c>
      <c r="B58" s="244"/>
      <c r="C58" s="244"/>
      <c r="D58" s="244"/>
      <c r="E58" s="244"/>
      <c r="F58" s="244"/>
      <c r="G58" s="63">
        <v>49</v>
      </c>
      <c r="H58" s="67">
        <v>18815261</v>
      </c>
      <c r="I58" s="67">
        <v>14379495</v>
      </c>
    </row>
    <row r="59" spans="1:9" ht="31.15" customHeight="1" x14ac:dyDescent="0.2">
      <c r="A59" s="242" t="s">
        <v>219</v>
      </c>
      <c r="B59" s="242"/>
      <c r="C59" s="242"/>
      <c r="D59" s="242"/>
      <c r="E59" s="242"/>
      <c r="F59" s="242"/>
      <c r="G59" s="65">
        <v>50</v>
      </c>
      <c r="H59" s="68">
        <f>H57+H58</f>
        <v>9294625</v>
      </c>
      <c r="I59" s="68">
        <f>I57+I58</f>
        <v>14073211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9" zoomScaleNormal="100" zoomScaleSheetLayoutView="100" workbookViewId="0">
      <selection activeCell="L15" sqref="L15"/>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464</v>
      </c>
      <c r="B2" s="200"/>
      <c r="C2" s="200"/>
      <c r="D2" s="200"/>
      <c r="E2" s="200"/>
      <c r="F2" s="200"/>
      <c r="G2" s="200"/>
      <c r="H2" s="200"/>
      <c r="I2" s="200"/>
    </row>
    <row r="3" spans="1:9" x14ac:dyDescent="0.2">
      <c r="A3" s="256" t="s">
        <v>446</v>
      </c>
      <c r="B3" s="257"/>
      <c r="C3" s="257"/>
      <c r="D3" s="257"/>
      <c r="E3" s="257"/>
      <c r="F3" s="257"/>
      <c r="G3" s="257"/>
      <c r="H3" s="257"/>
      <c r="I3" s="257"/>
    </row>
    <row r="4" spans="1:9" x14ac:dyDescent="0.2">
      <c r="A4" s="249" t="s">
        <v>463</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393</v>
      </c>
      <c r="B12" s="254"/>
      <c r="C12" s="254"/>
      <c r="D12" s="254"/>
      <c r="E12" s="254"/>
      <c r="F12" s="254"/>
      <c r="G12" s="17">
        <v>5</v>
      </c>
      <c r="H12" s="24">
        <v>0</v>
      </c>
      <c r="I12" s="24">
        <v>0</v>
      </c>
    </row>
    <row r="13" spans="1:9" x14ac:dyDescent="0.2">
      <c r="A13" s="255" t="s">
        <v>394</v>
      </c>
      <c r="B13" s="255"/>
      <c r="C13" s="255"/>
      <c r="D13" s="255"/>
      <c r="E13" s="255"/>
      <c r="F13" s="255"/>
      <c r="G13" s="53">
        <v>6</v>
      </c>
      <c r="H13" s="56">
        <f>SUM(H8:H12)</f>
        <v>0</v>
      </c>
      <c r="I13" s="56">
        <f>SUM(I8:I12)</f>
        <v>0</v>
      </c>
    </row>
    <row r="14" spans="1:9" ht="12.75" customHeight="1" x14ac:dyDescent="0.2">
      <c r="A14" s="254" t="s">
        <v>395</v>
      </c>
      <c r="B14" s="254"/>
      <c r="C14" s="254"/>
      <c r="D14" s="254"/>
      <c r="E14" s="254"/>
      <c r="F14" s="254"/>
      <c r="G14" s="17">
        <v>7</v>
      </c>
      <c r="H14" s="24">
        <v>0</v>
      </c>
      <c r="I14" s="24">
        <v>0</v>
      </c>
    </row>
    <row r="15" spans="1:9" ht="12.75" customHeight="1" x14ac:dyDescent="0.2">
      <c r="A15" s="254" t="s">
        <v>396</v>
      </c>
      <c r="B15" s="254"/>
      <c r="C15" s="254"/>
      <c r="D15" s="254"/>
      <c r="E15" s="254"/>
      <c r="F15" s="254"/>
      <c r="G15" s="17">
        <v>8</v>
      </c>
      <c r="H15" s="24">
        <v>0</v>
      </c>
      <c r="I15" s="24">
        <v>0</v>
      </c>
    </row>
    <row r="16" spans="1:9" ht="12.75" customHeight="1" x14ac:dyDescent="0.2">
      <c r="A16" s="254" t="s">
        <v>397</v>
      </c>
      <c r="B16" s="254"/>
      <c r="C16" s="254"/>
      <c r="D16" s="254"/>
      <c r="E16" s="254"/>
      <c r="F16" s="254"/>
      <c r="G16" s="17">
        <v>9</v>
      </c>
      <c r="H16" s="24">
        <v>0</v>
      </c>
      <c r="I16" s="24">
        <v>0</v>
      </c>
    </row>
    <row r="17" spans="1:9" ht="12.75" customHeight="1" x14ac:dyDescent="0.2">
      <c r="A17" s="254" t="s">
        <v>398</v>
      </c>
      <c r="B17" s="254"/>
      <c r="C17" s="254"/>
      <c r="D17" s="254"/>
      <c r="E17" s="254"/>
      <c r="F17" s="254"/>
      <c r="G17" s="17">
        <v>10</v>
      </c>
      <c r="H17" s="24">
        <v>0</v>
      </c>
      <c r="I17" s="24">
        <v>0</v>
      </c>
    </row>
    <row r="18" spans="1:9" ht="12.75" customHeight="1" x14ac:dyDescent="0.2">
      <c r="A18" s="254" t="s">
        <v>399</v>
      </c>
      <c r="B18" s="254"/>
      <c r="C18" s="254"/>
      <c r="D18" s="254"/>
      <c r="E18" s="254"/>
      <c r="F18" s="254"/>
      <c r="G18" s="17">
        <v>11</v>
      </c>
      <c r="H18" s="24">
        <v>0</v>
      </c>
      <c r="I18" s="24">
        <v>0</v>
      </c>
    </row>
    <row r="19" spans="1:9" ht="12.75" customHeight="1" x14ac:dyDescent="0.2">
      <c r="A19" s="254" t="s">
        <v>400</v>
      </c>
      <c r="B19" s="254"/>
      <c r="C19" s="254"/>
      <c r="D19" s="254"/>
      <c r="E19" s="254"/>
      <c r="F19" s="254"/>
      <c r="G19" s="17">
        <v>12</v>
      </c>
      <c r="H19" s="24">
        <v>0</v>
      </c>
      <c r="I19" s="24">
        <v>0</v>
      </c>
    </row>
    <row r="20" spans="1:9" ht="26.25" customHeight="1" x14ac:dyDescent="0.2">
      <c r="A20" s="255" t="s">
        <v>401</v>
      </c>
      <c r="B20" s="255"/>
      <c r="C20" s="255"/>
      <c r="D20" s="255"/>
      <c r="E20" s="255"/>
      <c r="F20" s="255"/>
      <c r="G20" s="53">
        <v>13</v>
      </c>
      <c r="H20" s="56">
        <f>SUM(H14:H19)</f>
        <v>0</v>
      </c>
      <c r="I20" s="56">
        <f>SUM(I14:I19)</f>
        <v>0</v>
      </c>
    </row>
    <row r="21" spans="1:9" ht="27.6" customHeight="1" x14ac:dyDescent="0.2">
      <c r="A21" s="266" t="s">
        <v>402</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403</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404</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405</v>
      </c>
      <c r="B35" s="260"/>
      <c r="C35" s="260"/>
      <c r="D35" s="260"/>
      <c r="E35" s="260"/>
      <c r="F35" s="260"/>
      <c r="G35" s="53">
        <v>27</v>
      </c>
      <c r="H35" s="57">
        <f>SUM(H30:H34)</f>
        <v>0</v>
      </c>
      <c r="I35" s="57">
        <f>SUM(I30:I34)</f>
        <v>0</v>
      </c>
    </row>
    <row r="36" spans="1:9" ht="28.15" customHeight="1" x14ac:dyDescent="0.2">
      <c r="A36" s="266" t="s">
        <v>406</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407</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408</v>
      </c>
      <c r="B48" s="260"/>
      <c r="C48" s="260"/>
      <c r="D48" s="260"/>
      <c r="E48" s="260"/>
      <c r="F48" s="260"/>
      <c r="G48" s="53">
        <v>39</v>
      </c>
      <c r="H48" s="57">
        <f>H47+H46+H45+H44+H43</f>
        <v>0</v>
      </c>
      <c r="I48" s="57">
        <f>I47+I46+I45+I44+I43</f>
        <v>0</v>
      </c>
    </row>
    <row r="49" spans="1:9" ht="25.9" customHeight="1" x14ac:dyDescent="0.2">
      <c r="A49" s="261" t="s">
        <v>443</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409</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410</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1" zoomScale="80" zoomScaleNormal="100" zoomScaleSheetLayoutView="80" workbookViewId="0">
      <selection activeCell="X40" sqref="X40:X5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45292</v>
      </c>
      <c r="F2" s="4" t="s">
        <v>0</v>
      </c>
      <c r="G2" s="9">
        <v>45565</v>
      </c>
      <c r="H2" s="27"/>
      <c r="I2" s="27"/>
      <c r="J2" s="27"/>
      <c r="K2" s="26"/>
      <c r="X2" s="28"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2601367</v>
      </c>
      <c r="I7" s="33">
        <v>10911764</v>
      </c>
      <c r="J7" s="33">
        <v>1348532</v>
      </c>
      <c r="K7" s="33">
        <v>156772</v>
      </c>
      <c r="L7" s="33">
        <v>156772</v>
      </c>
      <c r="M7" s="33">
        <v>0</v>
      </c>
      <c r="N7" s="33">
        <v>0</v>
      </c>
      <c r="O7" s="33">
        <v>1997109</v>
      </c>
      <c r="P7" s="33">
        <v>0</v>
      </c>
      <c r="Q7" s="33">
        <v>0</v>
      </c>
      <c r="R7" s="33">
        <v>0</v>
      </c>
      <c r="S7" s="33">
        <v>0</v>
      </c>
      <c r="T7" s="33">
        <v>97815</v>
      </c>
      <c r="U7" s="33">
        <v>7793811</v>
      </c>
      <c r="V7" s="33">
        <v>6638086</v>
      </c>
      <c r="W7" s="34">
        <f>H7+I7+J7+K7-L7+M7+N7+O7+P7+Q7+R7+U7+V7+S7+T7</f>
        <v>31388484</v>
      </c>
      <c r="X7" s="33">
        <v>217238</v>
      </c>
      <c r="Y7" s="34">
        <f>W7+X7</f>
        <v>31605722</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2601367</v>
      </c>
      <c r="I10" s="34">
        <f t="shared" ref="I10:Y10" si="2">I7+I8+I9</f>
        <v>10911764</v>
      </c>
      <c r="J10" s="34">
        <f t="shared" si="2"/>
        <v>1348532</v>
      </c>
      <c r="K10" s="34">
        <f>K7+K8+K9</f>
        <v>156772</v>
      </c>
      <c r="L10" s="34">
        <f t="shared" si="2"/>
        <v>156772</v>
      </c>
      <c r="M10" s="34">
        <f t="shared" si="2"/>
        <v>0</v>
      </c>
      <c r="N10" s="34">
        <f t="shared" si="2"/>
        <v>0</v>
      </c>
      <c r="O10" s="34">
        <f t="shared" si="2"/>
        <v>1997109</v>
      </c>
      <c r="P10" s="34">
        <f t="shared" si="2"/>
        <v>0</v>
      </c>
      <c r="Q10" s="34">
        <f t="shared" si="2"/>
        <v>0</v>
      </c>
      <c r="R10" s="34">
        <f t="shared" si="2"/>
        <v>0</v>
      </c>
      <c r="S10" s="34">
        <f t="shared" si="2"/>
        <v>0</v>
      </c>
      <c r="T10" s="34">
        <f t="shared" si="2"/>
        <v>97815</v>
      </c>
      <c r="U10" s="34">
        <f t="shared" si="2"/>
        <v>7793811</v>
      </c>
      <c r="V10" s="34">
        <f t="shared" si="2"/>
        <v>6638086</v>
      </c>
      <c r="W10" s="34">
        <f t="shared" si="2"/>
        <v>31388484</v>
      </c>
      <c r="X10" s="34">
        <f t="shared" si="2"/>
        <v>217238</v>
      </c>
      <c r="Y10" s="34">
        <f t="shared" si="2"/>
        <v>31605722</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1144183</v>
      </c>
      <c r="W11" s="34">
        <f t="shared" ref="W11:W29" si="3">H11+I11+J11+K11-L11+M11+N11+O11+P11+Q11+R11+U11+V11+S11+T11</f>
        <v>1144183</v>
      </c>
      <c r="X11" s="33">
        <v>102452</v>
      </c>
      <c r="Y11" s="34">
        <f t="shared" ref="Y11:Y29" si="4">W11+X11</f>
        <v>1246635</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-334958</v>
      </c>
      <c r="U12" s="35">
        <v>0</v>
      </c>
      <c r="V12" s="35">
        <v>0</v>
      </c>
      <c r="W12" s="34">
        <f t="shared" si="3"/>
        <v>-334958</v>
      </c>
      <c r="X12" s="33">
        <v>0</v>
      </c>
      <c r="Y12" s="34">
        <f t="shared" si="4"/>
        <v>-334958</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-120405</v>
      </c>
      <c r="P13" s="35">
        <v>0</v>
      </c>
      <c r="Q13" s="35">
        <v>0</v>
      </c>
      <c r="R13" s="35">
        <v>0</v>
      </c>
      <c r="S13" s="33">
        <v>0</v>
      </c>
      <c r="T13" s="33">
        <v>0</v>
      </c>
      <c r="U13" s="33">
        <v>120405</v>
      </c>
      <c r="V13" s="33">
        <v>0</v>
      </c>
      <c r="W13" s="34">
        <f t="shared" si="3"/>
        <v>0</v>
      </c>
      <c r="X13" s="33">
        <v>0</v>
      </c>
      <c r="Y13" s="34">
        <f t="shared" si="4"/>
        <v>0</v>
      </c>
    </row>
    <row r="14" spans="1:25" ht="39" customHeight="1" x14ac:dyDescent="0.2">
      <c r="A14" s="277" t="s">
        <v>417</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1318633</v>
      </c>
      <c r="I19" s="33">
        <v>-1318633</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418</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419</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420</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703413</v>
      </c>
      <c r="L24" s="33">
        <v>703413</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421</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429</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-2584250</v>
      </c>
      <c r="W26" s="34">
        <f t="shared" si="3"/>
        <v>-2584250</v>
      </c>
      <c r="X26" s="33">
        <v>0</v>
      </c>
      <c r="Y26" s="34">
        <f t="shared" si="4"/>
        <v>-2584250</v>
      </c>
    </row>
    <row r="27" spans="1:25" ht="12.75" customHeight="1" x14ac:dyDescent="0.2">
      <c r="A27" s="277" t="s">
        <v>422</v>
      </c>
      <c r="B27" s="277"/>
      <c r="C27" s="277"/>
      <c r="D27" s="277"/>
      <c r="E27" s="277"/>
      <c r="F27" s="277"/>
      <c r="G27" s="6">
        <v>21</v>
      </c>
      <c r="H27" s="33">
        <v>0</v>
      </c>
      <c r="I27" s="33">
        <v>325677</v>
      </c>
      <c r="J27" s="33">
        <v>28566</v>
      </c>
      <c r="K27" s="33">
        <v>-236085</v>
      </c>
      <c r="L27" s="33">
        <v>-236085</v>
      </c>
      <c r="M27" s="33">
        <v>0</v>
      </c>
      <c r="N27" s="33">
        <v>0</v>
      </c>
      <c r="O27" s="33">
        <v>0</v>
      </c>
      <c r="P27" s="33">
        <v>0</v>
      </c>
      <c r="Q27" s="33">
        <v>0</v>
      </c>
      <c r="R27" s="33">
        <v>0</v>
      </c>
      <c r="S27" s="33">
        <v>0</v>
      </c>
      <c r="T27" s="33">
        <v>0</v>
      </c>
      <c r="U27" s="33">
        <v>135506</v>
      </c>
      <c r="V27" s="33">
        <v>0</v>
      </c>
      <c r="W27" s="34">
        <f t="shared" si="3"/>
        <v>489749</v>
      </c>
      <c r="X27" s="33">
        <v>0</v>
      </c>
      <c r="Y27" s="34">
        <f t="shared" si="4"/>
        <v>489749</v>
      </c>
    </row>
    <row r="28" spans="1:25" ht="12.75" customHeight="1" x14ac:dyDescent="0.2">
      <c r="A28" s="277" t="s">
        <v>423</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4053836</v>
      </c>
      <c r="V28" s="33">
        <v>-4053836</v>
      </c>
      <c r="W28" s="34">
        <f t="shared" si="3"/>
        <v>0</v>
      </c>
      <c r="X28" s="33">
        <v>0</v>
      </c>
      <c r="Y28" s="34">
        <f t="shared" si="4"/>
        <v>0</v>
      </c>
    </row>
    <row r="29" spans="1:25" ht="12.75" customHeight="1" x14ac:dyDescent="0.2">
      <c r="A29" s="277" t="s">
        <v>424</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425</v>
      </c>
      <c r="B30" s="278"/>
      <c r="C30" s="278"/>
      <c r="D30" s="278"/>
      <c r="E30" s="278"/>
      <c r="F30" s="278"/>
      <c r="G30" s="8">
        <v>24</v>
      </c>
      <c r="H30" s="36">
        <f>SUM(H10:H29)</f>
        <v>3920000</v>
      </c>
      <c r="I30" s="36">
        <f t="shared" ref="I30:Y30" si="5">SUM(I10:I29)</f>
        <v>9918808</v>
      </c>
      <c r="J30" s="36">
        <f t="shared" si="5"/>
        <v>1377098</v>
      </c>
      <c r="K30" s="36">
        <f t="shared" si="5"/>
        <v>624100</v>
      </c>
      <c r="L30" s="36">
        <f t="shared" si="5"/>
        <v>624100</v>
      </c>
      <c r="M30" s="36">
        <f t="shared" si="5"/>
        <v>0</v>
      </c>
      <c r="N30" s="36">
        <f t="shared" si="5"/>
        <v>0</v>
      </c>
      <c r="O30" s="36">
        <f t="shared" si="5"/>
        <v>1876704</v>
      </c>
      <c r="P30" s="36">
        <f t="shared" si="5"/>
        <v>0</v>
      </c>
      <c r="Q30" s="36">
        <f t="shared" si="5"/>
        <v>0</v>
      </c>
      <c r="R30" s="36">
        <f t="shared" si="5"/>
        <v>0</v>
      </c>
      <c r="S30" s="36">
        <f t="shared" si="5"/>
        <v>0</v>
      </c>
      <c r="T30" s="36">
        <f t="shared" si="5"/>
        <v>-237143</v>
      </c>
      <c r="U30" s="36">
        <f t="shared" si="5"/>
        <v>12103558</v>
      </c>
      <c r="V30" s="36">
        <f t="shared" si="5"/>
        <v>1144183</v>
      </c>
      <c r="W30" s="36">
        <f t="shared" si="5"/>
        <v>30103208</v>
      </c>
      <c r="X30" s="36">
        <f t="shared" si="5"/>
        <v>319690</v>
      </c>
      <c r="Y30" s="36">
        <f t="shared" si="5"/>
        <v>30422898</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1318633</v>
      </c>
      <c r="I32" s="34">
        <f t="shared" ref="I32:Y32" si="6">SUM(I12:I20)</f>
        <v>-1318633</v>
      </c>
      <c r="J32" s="34">
        <f t="shared" si="6"/>
        <v>0</v>
      </c>
      <c r="K32" s="34">
        <f t="shared" si="6"/>
        <v>0</v>
      </c>
      <c r="L32" s="34">
        <f t="shared" si="6"/>
        <v>0</v>
      </c>
      <c r="M32" s="34">
        <f t="shared" si="6"/>
        <v>0</v>
      </c>
      <c r="N32" s="34">
        <f t="shared" si="6"/>
        <v>0</v>
      </c>
      <c r="O32" s="34">
        <f t="shared" si="6"/>
        <v>-120405</v>
      </c>
      <c r="P32" s="34">
        <f t="shared" si="6"/>
        <v>0</v>
      </c>
      <c r="Q32" s="34">
        <f t="shared" si="6"/>
        <v>0</v>
      </c>
      <c r="R32" s="34">
        <f t="shared" si="6"/>
        <v>0</v>
      </c>
      <c r="S32" s="34">
        <f t="shared" ref="S32:T32" si="7">SUM(S12:S20)</f>
        <v>0</v>
      </c>
      <c r="T32" s="34">
        <f t="shared" si="7"/>
        <v>-334958</v>
      </c>
      <c r="U32" s="34">
        <f t="shared" si="6"/>
        <v>120405</v>
      </c>
      <c r="V32" s="34">
        <f t="shared" si="6"/>
        <v>0</v>
      </c>
      <c r="W32" s="34">
        <f t="shared" si="6"/>
        <v>-334958</v>
      </c>
      <c r="X32" s="34">
        <f t="shared" si="6"/>
        <v>0</v>
      </c>
      <c r="Y32" s="34">
        <f t="shared" si="6"/>
        <v>-334958</v>
      </c>
    </row>
    <row r="33" spans="1:25" ht="31.5" customHeight="1" x14ac:dyDescent="0.2">
      <c r="A33" s="275" t="s">
        <v>426</v>
      </c>
      <c r="B33" s="275"/>
      <c r="C33" s="275"/>
      <c r="D33" s="275"/>
      <c r="E33" s="275"/>
      <c r="F33" s="275"/>
      <c r="G33" s="7">
        <v>26</v>
      </c>
      <c r="H33" s="34">
        <f>H11+H32</f>
        <v>1318633</v>
      </c>
      <c r="I33" s="34">
        <f t="shared" ref="I33:Y33" si="8">I11+I32</f>
        <v>-1318633</v>
      </c>
      <c r="J33" s="34">
        <f t="shared" si="8"/>
        <v>0</v>
      </c>
      <c r="K33" s="34">
        <f t="shared" si="8"/>
        <v>0</v>
      </c>
      <c r="L33" s="34">
        <f t="shared" si="8"/>
        <v>0</v>
      </c>
      <c r="M33" s="34">
        <f t="shared" si="8"/>
        <v>0</v>
      </c>
      <c r="N33" s="34">
        <f t="shared" si="8"/>
        <v>0</v>
      </c>
      <c r="O33" s="34">
        <f t="shared" si="8"/>
        <v>-120405</v>
      </c>
      <c r="P33" s="34">
        <f t="shared" si="8"/>
        <v>0</v>
      </c>
      <c r="Q33" s="34">
        <f t="shared" si="8"/>
        <v>0</v>
      </c>
      <c r="R33" s="34">
        <f t="shared" si="8"/>
        <v>0</v>
      </c>
      <c r="S33" s="34">
        <f t="shared" ref="S33:T33" si="9">S11+S32</f>
        <v>0</v>
      </c>
      <c r="T33" s="34">
        <f t="shared" si="9"/>
        <v>-334958</v>
      </c>
      <c r="U33" s="34">
        <f t="shared" si="8"/>
        <v>120405</v>
      </c>
      <c r="V33" s="34">
        <f t="shared" si="8"/>
        <v>1144183</v>
      </c>
      <c r="W33" s="34">
        <f t="shared" si="8"/>
        <v>809225</v>
      </c>
      <c r="X33" s="34">
        <f t="shared" si="8"/>
        <v>102452</v>
      </c>
      <c r="Y33" s="34">
        <f t="shared" si="8"/>
        <v>911677</v>
      </c>
    </row>
    <row r="34" spans="1:25" ht="30.75" customHeight="1" x14ac:dyDescent="0.2">
      <c r="A34" s="276" t="s">
        <v>427</v>
      </c>
      <c r="B34" s="276"/>
      <c r="C34" s="276"/>
      <c r="D34" s="276"/>
      <c r="E34" s="276"/>
      <c r="F34" s="276"/>
      <c r="G34" s="8">
        <v>27</v>
      </c>
      <c r="H34" s="36">
        <f>SUM(H21:H29)</f>
        <v>0</v>
      </c>
      <c r="I34" s="36">
        <f t="shared" ref="I34:Y34" si="10">SUM(I21:I29)</f>
        <v>325677</v>
      </c>
      <c r="J34" s="36">
        <f t="shared" si="10"/>
        <v>28566</v>
      </c>
      <c r="K34" s="36">
        <f t="shared" si="10"/>
        <v>467328</v>
      </c>
      <c r="L34" s="36">
        <f t="shared" si="10"/>
        <v>467328</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4189342</v>
      </c>
      <c r="V34" s="36">
        <f t="shared" si="10"/>
        <v>-6638086</v>
      </c>
      <c r="W34" s="36">
        <f t="shared" si="10"/>
        <v>-2094501</v>
      </c>
      <c r="X34" s="36">
        <f t="shared" si="10"/>
        <v>0</v>
      </c>
      <c r="Y34" s="36">
        <f t="shared" si="10"/>
        <v>-2094501</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3920000</v>
      </c>
      <c r="I36" s="33">
        <v>9918808</v>
      </c>
      <c r="J36" s="33">
        <v>1377098</v>
      </c>
      <c r="K36" s="33">
        <v>624100</v>
      </c>
      <c r="L36" s="33">
        <v>624100</v>
      </c>
      <c r="M36" s="33">
        <v>0</v>
      </c>
      <c r="N36" s="33">
        <v>0</v>
      </c>
      <c r="O36" s="33">
        <v>1876704</v>
      </c>
      <c r="P36" s="33">
        <v>0</v>
      </c>
      <c r="Q36" s="33">
        <v>0</v>
      </c>
      <c r="R36" s="33">
        <v>0</v>
      </c>
      <c r="S36" s="33">
        <v>0</v>
      </c>
      <c r="T36" s="33">
        <v>-237143</v>
      </c>
      <c r="U36" s="33">
        <f t="shared" ref="U36" si="12">U30</f>
        <v>12103558</v>
      </c>
      <c r="V36" s="33">
        <v>1144183</v>
      </c>
      <c r="W36" s="37">
        <f>H36+I36+J36+K36-L36+M36+N36+O36+P36+Q36+R36+U36+V36+S36+T36</f>
        <v>30103208</v>
      </c>
      <c r="X36" s="33">
        <v>319690</v>
      </c>
      <c r="Y36" s="37">
        <f t="shared" ref="Y36:Y38" si="13">W36+X36</f>
        <v>30422898</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83" t="s">
        <v>428</v>
      </c>
      <c r="B39" s="283"/>
      <c r="C39" s="283"/>
      <c r="D39" s="283"/>
      <c r="E39" s="283"/>
      <c r="F39" s="283"/>
      <c r="G39" s="7">
        <v>31</v>
      </c>
      <c r="H39" s="34">
        <f>H36+H37+H38</f>
        <v>3920000</v>
      </c>
      <c r="I39" s="34">
        <f t="shared" ref="I39:Y39" si="15">I36+I37+I38</f>
        <v>9918808</v>
      </c>
      <c r="J39" s="34">
        <f t="shared" si="15"/>
        <v>1377098</v>
      </c>
      <c r="K39" s="34">
        <f t="shared" si="15"/>
        <v>624100</v>
      </c>
      <c r="L39" s="34">
        <f t="shared" si="15"/>
        <v>624100</v>
      </c>
      <c r="M39" s="34">
        <f t="shared" si="15"/>
        <v>0</v>
      </c>
      <c r="N39" s="34">
        <f t="shared" si="15"/>
        <v>0</v>
      </c>
      <c r="O39" s="34">
        <f t="shared" si="15"/>
        <v>1876704</v>
      </c>
      <c r="P39" s="34">
        <f t="shared" si="15"/>
        <v>0</v>
      </c>
      <c r="Q39" s="34">
        <f t="shared" si="15"/>
        <v>0</v>
      </c>
      <c r="R39" s="34">
        <f t="shared" si="15"/>
        <v>0</v>
      </c>
      <c r="S39" s="34">
        <f t="shared" si="15"/>
        <v>0</v>
      </c>
      <c r="T39" s="34">
        <f t="shared" si="15"/>
        <v>-237143</v>
      </c>
      <c r="U39" s="34">
        <f t="shared" si="15"/>
        <v>12103558</v>
      </c>
      <c r="V39" s="34">
        <f t="shared" si="15"/>
        <v>1144183</v>
      </c>
      <c r="W39" s="34">
        <f t="shared" si="15"/>
        <v>30103208</v>
      </c>
      <c r="X39" s="34">
        <f t="shared" si="15"/>
        <v>319690</v>
      </c>
      <c r="Y39" s="34">
        <f t="shared" si="15"/>
        <v>30422898</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2995488</v>
      </c>
      <c r="W40" s="37">
        <f t="shared" ref="W40:W58" si="16">H40+I40+J40+K40-L40+M40+N40+O40+P40+Q40+R40+U40+V40+S40+T40</f>
        <v>2995488</v>
      </c>
      <c r="X40" s="33">
        <v>0</v>
      </c>
      <c r="Y40" s="37">
        <f t="shared" ref="Y40:Y58" si="17">W40+X40</f>
        <v>2995488</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-173120</v>
      </c>
      <c r="U41" s="35">
        <v>0</v>
      </c>
      <c r="V41" s="35">
        <v>0</v>
      </c>
      <c r="W41" s="37">
        <f t="shared" si="16"/>
        <v>-173120</v>
      </c>
      <c r="X41" s="33">
        <v>0</v>
      </c>
      <c r="Y41" s="37">
        <f t="shared" si="17"/>
        <v>-173120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77" t="s">
        <v>417</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77" t="s">
        <v>418</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77" t="s">
        <v>419</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77" t="s">
        <v>420</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
      <c r="A54" s="277" t="s">
        <v>421</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77" t="s">
        <v>429</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-124122</v>
      </c>
      <c r="V55" s="33">
        <v>-461445</v>
      </c>
      <c r="W55" s="37">
        <f t="shared" si="16"/>
        <v>-585567</v>
      </c>
      <c r="X55" s="33">
        <v>0</v>
      </c>
      <c r="Y55" s="37">
        <f t="shared" si="17"/>
        <v>-585567</v>
      </c>
    </row>
    <row r="56" spans="1:25" ht="12.75" customHeight="1" x14ac:dyDescent="0.2">
      <c r="A56" s="277" t="s">
        <v>422</v>
      </c>
      <c r="B56" s="277"/>
      <c r="C56" s="277"/>
      <c r="D56" s="277"/>
      <c r="E56" s="277"/>
      <c r="F56" s="277"/>
      <c r="G56" s="6">
        <v>48</v>
      </c>
      <c r="H56" s="33">
        <v>0</v>
      </c>
      <c r="I56" s="33">
        <v>-756992</v>
      </c>
      <c r="J56" s="33">
        <v>-42444</v>
      </c>
      <c r="K56" s="33">
        <v>-66606</v>
      </c>
      <c r="L56" s="33">
        <v>-66606</v>
      </c>
      <c r="M56" s="33">
        <v>0</v>
      </c>
      <c r="N56" s="33">
        <v>-203538</v>
      </c>
      <c r="O56" s="33">
        <v>0</v>
      </c>
      <c r="P56" s="33">
        <v>0</v>
      </c>
      <c r="Q56" s="33">
        <v>0</v>
      </c>
      <c r="R56" s="33">
        <v>0</v>
      </c>
      <c r="S56" s="33">
        <v>0</v>
      </c>
      <c r="T56" s="33">
        <v>0</v>
      </c>
      <c r="U56" s="33">
        <v>206546</v>
      </c>
      <c r="V56" s="33">
        <v>0</v>
      </c>
      <c r="W56" s="37">
        <f t="shared" si="16"/>
        <v>-796428</v>
      </c>
      <c r="X56" s="33">
        <v>-319690</v>
      </c>
      <c r="Y56" s="37">
        <f t="shared" si="17"/>
        <v>-1116118</v>
      </c>
    </row>
    <row r="57" spans="1:25" ht="12.75" customHeight="1" x14ac:dyDescent="0.2">
      <c r="A57" s="277" t="s">
        <v>430</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682738</v>
      </c>
      <c r="V57" s="33">
        <v>-682738</v>
      </c>
      <c r="W57" s="37">
        <f t="shared" si="16"/>
        <v>0</v>
      </c>
      <c r="X57" s="33">
        <v>0</v>
      </c>
      <c r="Y57" s="37">
        <f t="shared" si="17"/>
        <v>0</v>
      </c>
    </row>
    <row r="58" spans="1:25" ht="12.75" customHeight="1" x14ac:dyDescent="0.2">
      <c r="A58" s="277" t="s">
        <v>424</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78" t="s">
        <v>431</v>
      </c>
      <c r="B59" s="278"/>
      <c r="C59" s="278"/>
      <c r="D59" s="278"/>
      <c r="E59" s="278"/>
      <c r="F59" s="278"/>
      <c r="G59" s="8">
        <v>51</v>
      </c>
      <c r="H59" s="36">
        <f>SUM(H39:H58)</f>
        <v>3920000</v>
      </c>
      <c r="I59" s="36">
        <f t="shared" ref="I59:Y59" si="18">SUM(I39:I58)</f>
        <v>9161816</v>
      </c>
      <c r="J59" s="36">
        <f t="shared" si="18"/>
        <v>1334654</v>
      </c>
      <c r="K59" s="36">
        <f t="shared" si="18"/>
        <v>557494</v>
      </c>
      <c r="L59" s="36">
        <f t="shared" si="18"/>
        <v>557494</v>
      </c>
      <c r="M59" s="36">
        <f t="shared" si="18"/>
        <v>0</v>
      </c>
      <c r="N59" s="36">
        <f t="shared" si="18"/>
        <v>-203538</v>
      </c>
      <c r="O59" s="36">
        <f t="shared" si="18"/>
        <v>1876704</v>
      </c>
      <c r="P59" s="36">
        <f t="shared" si="18"/>
        <v>0</v>
      </c>
      <c r="Q59" s="36">
        <f t="shared" si="18"/>
        <v>0</v>
      </c>
      <c r="R59" s="36">
        <f t="shared" si="18"/>
        <v>0</v>
      </c>
      <c r="S59" s="36">
        <f t="shared" si="18"/>
        <v>0</v>
      </c>
      <c r="T59" s="36">
        <f t="shared" si="18"/>
        <v>-410263</v>
      </c>
      <c r="U59" s="36">
        <f t="shared" si="18"/>
        <v>12868720</v>
      </c>
      <c r="V59" s="36">
        <f t="shared" si="18"/>
        <v>2995488</v>
      </c>
      <c r="W59" s="36">
        <f t="shared" si="18"/>
        <v>31543581</v>
      </c>
      <c r="X59" s="36">
        <f t="shared" si="18"/>
        <v>0</v>
      </c>
      <c r="Y59" s="36">
        <f t="shared" si="18"/>
        <v>31543581</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-173120</v>
      </c>
      <c r="U61" s="37">
        <f t="shared" si="19"/>
        <v>0</v>
      </c>
      <c r="V61" s="37">
        <f t="shared" si="19"/>
        <v>0</v>
      </c>
      <c r="W61" s="37">
        <f t="shared" si="19"/>
        <v>-173120</v>
      </c>
      <c r="X61" s="37">
        <f t="shared" si="19"/>
        <v>0</v>
      </c>
      <c r="Y61" s="37">
        <f t="shared" si="19"/>
        <v>-173120</v>
      </c>
    </row>
    <row r="62" spans="1:25" ht="27.75" customHeight="1" x14ac:dyDescent="0.2">
      <c r="A62" s="275" t="s">
        <v>433</v>
      </c>
      <c r="B62" s="275"/>
      <c r="C62" s="275"/>
      <c r="D62" s="275"/>
      <c r="E62" s="275"/>
      <c r="F62" s="275"/>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-173120</v>
      </c>
      <c r="U62" s="37">
        <f t="shared" si="21"/>
        <v>0</v>
      </c>
      <c r="V62" s="37">
        <f t="shared" si="21"/>
        <v>2995488</v>
      </c>
      <c r="W62" s="37">
        <f t="shared" si="21"/>
        <v>2822368</v>
      </c>
      <c r="X62" s="37">
        <f t="shared" si="21"/>
        <v>0</v>
      </c>
      <c r="Y62" s="37">
        <f t="shared" si="21"/>
        <v>2822368</v>
      </c>
    </row>
    <row r="63" spans="1:25" ht="29.25" customHeight="1" x14ac:dyDescent="0.2">
      <c r="A63" s="276" t="s">
        <v>434</v>
      </c>
      <c r="B63" s="276"/>
      <c r="C63" s="276"/>
      <c r="D63" s="276"/>
      <c r="E63" s="276"/>
      <c r="F63" s="276"/>
      <c r="G63" s="8">
        <v>54</v>
      </c>
      <c r="H63" s="38">
        <f>SUM(H50:H58)</f>
        <v>0</v>
      </c>
      <c r="I63" s="38">
        <f t="shared" ref="I63:Y63" si="23">SUM(I50:I58)</f>
        <v>-756992</v>
      </c>
      <c r="J63" s="38">
        <f t="shared" si="23"/>
        <v>-42444</v>
      </c>
      <c r="K63" s="38">
        <f t="shared" si="23"/>
        <v>-66606</v>
      </c>
      <c r="L63" s="38">
        <f t="shared" si="23"/>
        <v>-66606</v>
      </c>
      <c r="M63" s="38">
        <f t="shared" si="23"/>
        <v>0</v>
      </c>
      <c r="N63" s="38">
        <f t="shared" si="23"/>
        <v>-203538</v>
      </c>
      <c r="O63" s="38">
        <f t="shared" si="23"/>
        <v>0</v>
      </c>
      <c r="P63" s="38">
        <f t="shared" si="23"/>
        <v>0</v>
      </c>
      <c r="Q63" s="38">
        <f t="shared" si="23"/>
        <v>0</v>
      </c>
      <c r="R63" s="38">
        <f t="shared" si="23"/>
        <v>0</v>
      </c>
      <c r="S63" s="38">
        <f t="shared" ref="S63:T63" si="24">SUM(S50:S58)</f>
        <v>0</v>
      </c>
      <c r="T63" s="38">
        <f t="shared" si="24"/>
        <v>0</v>
      </c>
      <c r="U63" s="38">
        <f t="shared" si="23"/>
        <v>765162</v>
      </c>
      <c r="V63" s="38">
        <f t="shared" si="23"/>
        <v>-1144183</v>
      </c>
      <c r="W63" s="38">
        <f t="shared" si="23"/>
        <v>-1381995</v>
      </c>
      <c r="X63" s="38">
        <f t="shared" si="23"/>
        <v>-319690</v>
      </c>
      <c r="Y63" s="38">
        <f t="shared" si="23"/>
        <v>-1701685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80" zoomScaleNormal="80" workbookViewId="0">
      <selection sqref="A1:I40"/>
    </sheetView>
  </sheetViews>
  <sheetFormatPr defaultRowHeight="12.75" x14ac:dyDescent="0.2"/>
  <cols>
    <col min="9" max="9" width="95" customWidth="1"/>
  </cols>
  <sheetData>
    <row r="1" spans="1:9" ht="12.75" customHeight="1" x14ac:dyDescent="0.2">
      <c r="A1" s="302" t="s">
        <v>465</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4D2C28-E2DC-435D-8925-0C6BE981435C}">
  <ds:schemaRefs>
    <ds:schemaRef ds:uri="Microsoft.SharePoint.Taxonomy.ContentTypeSync"/>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f436e5f2-7b35-4123-8fe6-f0d1aac1bf46"/>
    <ds:schemaRef ds:uri="094ddc83-177b-4bc4-adf2-78b9da0d2810"/>
  </ds:schemaRefs>
</ds:datastoreItem>
</file>

<file path=customXml/itemProps4.xml><?xml version="1.0" encoding="utf-8"?>
<ds:datastoreItem xmlns:ds="http://schemas.openxmlformats.org/officeDocument/2006/customXml" ds:itemID="{1AEC165D-1A9A-4360-A3C4-8054B0A41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2024-10-29T10:44:27Z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y fmtid="{D5CDD505-2E9C-101B-9397-08002B2CF9AE}" pid="4" name="MSIP_Label_3e3e7716-7413-4d61-90ee-4d650a1afbc3_Enabled">
    <vt:lpwstr>true</vt:lpwstr>
  </property>
  <property fmtid="{D5CDD505-2E9C-101B-9397-08002B2CF9AE}" pid="5" name="MSIP_Label_3e3e7716-7413-4d61-90ee-4d650a1afbc3_SetDate">
    <vt:lpwstr>2024-10-22T13:16:57Z</vt:lpwstr>
  </property>
  <property fmtid="{D5CDD505-2E9C-101B-9397-08002B2CF9AE}" pid="6" name="MSIP_Label_3e3e7716-7413-4d61-90ee-4d650a1afbc3_Method">
    <vt:lpwstr>Privileged</vt:lpwstr>
  </property>
  <property fmtid="{D5CDD505-2E9C-101B-9397-08002B2CF9AE}" pid="7" name="MSIP_Label_3e3e7716-7413-4d61-90ee-4d650a1afbc3_Name">
    <vt:lpwstr>Povjerljivo-Confidential_1</vt:lpwstr>
  </property>
  <property fmtid="{D5CDD505-2E9C-101B-9397-08002B2CF9AE}" pid="8" name="MSIP_Label_3e3e7716-7413-4d61-90ee-4d650a1afbc3_SiteId">
    <vt:lpwstr>b0460523-b78c-4b4a-8a10-5928b799ad45</vt:lpwstr>
  </property>
  <property fmtid="{D5CDD505-2E9C-101B-9397-08002B2CF9AE}" pid="9" name="MSIP_Label_3e3e7716-7413-4d61-90ee-4d650a1afbc3_ActionId">
    <vt:lpwstr>fc6a5d22-fd1b-4301-a9b7-cff75ca0d404</vt:lpwstr>
  </property>
  <property fmtid="{D5CDD505-2E9C-101B-9397-08002B2CF9AE}" pid="10" name="MSIP_Label_3e3e7716-7413-4d61-90ee-4d650a1afbc3_ContentBits">
    <vt:lpwstr>1</vt:lpwstr>
  </property>
</Properties>
</file>