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aveExternalLinkValues="0" codeName="ThisWorkbook" defaultThemeVersion="124226"/>
  <mc:AlternateContent xmlns:mc="http://schemas.openxmlformats.org/markup-compatibility/2006">
    <mc:Choice Requires="x15">
      <x15ac:absPath xmlns:x15ac="http://schemas.microsoft.com/office/spreadsheetml/2010/11/ac" url="https://spanzg.sharepoint.com/sites/Reporting/Zajednicki dokumenti/General/2025/6-2025/TFI 6-2025/"/>
    </mc:Choice>
  </mc:AlternateContent>
  <xr:revisionPtr revIDLastSave="1278" documentId="8_{1F76955A-F53D-47DC-B689-E9E3EBA61AC3}" xr6:coauthVersionLast="47" xr6:coauthVersionMax="47" xr10:uidLastSave="{78832EDE-4B2B-4F0C-914C-0B9C59CBBAC2}"/>
  <bookViews>
    <workbookView xWindow="-120" yWindow="-120" windowWidth="29040" windowHeight="1572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<sst xmlns="http://schemas.openxmlformats.org/spreadsheetml/2006/main" count="533" uniqueCount="468">
  <si>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</si>
  <si>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</si>
  <si>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</si>
  <si>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</si>
  <si>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</si>
  <si>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</si>
  <si>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</si>
  <si>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</si>
  <si>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</si>
  <si>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</si>
  <si>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</si>
  <si>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</si>
  <si>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</si>
  <si>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</si>
  <si>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</si>
  <si>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</si>
  <si>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</si>
  <si>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</si>
  <si>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</si>
  <si>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</si>
  <si>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</si>
  <si>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</si>
  <si>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</si>
  <si>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</si>
  <si>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</si>
  <si>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</si>
  <si>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</si>
  <si>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</si>
  <si>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</si>
  <si>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</si>
  <si>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</si>
  <si>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</si>
  <si>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</si>
  <si>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</si>
  <si>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</si>
  <si>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</si>
  <si>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</si>
  <si>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</si>
  <si>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</si>
  <si>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</si>
  <si>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</si>
  <si>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</si>
  <si>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</si>
  <si>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</si>
  <si>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</si>
  <si>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</si>
  <si>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</si>
  <si>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</si>
  <si>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</si>
  <si>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</si>
  <si>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</si>
  <si>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</si>
  <si>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</si>
  <si>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</si>
  <si>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</si>
  <si>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</si>
  <si>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</si>
  <si>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</si>
  <si>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</si>
  <si>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</si>
  <si>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</si>
  <si>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</si>
  <si>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</si>
  <si>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</si>
  <si>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</si>
  <si>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</si>
  <si>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</si>
  <si>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</si>
  <si>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</si>
  <si>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</si>
  <si>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</si>
  <si>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</si>
  <si>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</si>
  <si>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</si>
  <si>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</si>
  <si>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</si>
  <si>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</si>
  <si>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</si>
  <si>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</si>
  <si>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</si>
  <si>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</si>
  <si>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</si>
  <si>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</si>
  <si>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</si>
  <si>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</si>
  <si>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</si>
  <si>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</si>
  <si>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</si>
  <si>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</si>
  <si>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</si>
  <si>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</si>
  <si>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</si>
  <si>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</si>
  <si>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</si>
  <si>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</si>
  <si>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</si>
  <si>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</si>
  <si>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</si>
  <si>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</si>
  <si>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</si>
  <si>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</si>
  <si>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</si>
  <si>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</si>
  <si>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</si>
  <si>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</si>
  <si>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</si>
  <si>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</si>
  <si>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</si>
  <si>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</si>
  <si>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</si>
  <si>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</si>
  <si>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</si>
  <si>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</si>
  <si>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</si>
  <si>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</si>
  <si>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</si>
  <si>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</si>
  <si>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</si>
  <si>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</si>
  <si>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</si>
  <si>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</si>
  <si>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</si>
  <si>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</si>
  <si>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</si>
  <si>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</si>
  <si>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</si>
  <si>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</si>
  <si>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</si>
  <si>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</si>
  <si>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</si>
  <si>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</si>
  <si>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</si>
  <si>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</si>
  <si>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</si>
  <si>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</si>
  <si>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</si>
  <si>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</si>
  <si>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</si>
  <si>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</si>
  <si>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</si>
  <si>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</si>
  <si>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</si>
  <si>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</si>
  <si>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</si>
  <si>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</si>
  <si>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</si>
  <si>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</si>
  <si>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</si>
  <si>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</si>
  <si>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</si>
  <si>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</si>
  <si>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</si>
  <si>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</si>
  <si>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</si>
  <si>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</si>
  <si>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</si>
  <si>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</si>
  <si>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</si>
  <si>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</si>
  <si>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</si>
  <si>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</si>
  <si>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</si>
  <si>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</si>
  <si>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</si>
  <si>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</si>
  <si>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</si>
  <si>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</si>
  <si>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</si>
  <si>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</si>
  <si>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</si>
  <si>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</si>
  <si>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</si>
  <si>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</si>
  <si>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</si>
  <si>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</si>
  <si>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</si>
  <si>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</si>
  <si>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</si>
  <si>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</si>
  <si>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</si>
  <si>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</si>
  <si>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</si>
  <si>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</si>
  <si>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</si>
  <si>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</si>
  <si>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</si>
  <si>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</si>
  <si>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</si>
  <si>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</si>
  <si>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</si>
  <si>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</si>
  <si>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</si>
  <si>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</si>
  <si>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</si>
  <si>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</si>
  <si>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</si>
  <si>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</si>
  <si>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</si>
  <si>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</si>
  <si>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</si>
  <si>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</si>
  <si>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</si>
  <si>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</si>
  <si>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</si>
  <si>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</si>
  <si>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</si>
  <si>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</si>
  <si>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</si>
  <si>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</si>
  <si>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</si>
  <si>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</si>
  <si>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</si>
  <si>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</si>
  <si>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</si>
  <si>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</si>
  <si>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</si>
  <si>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</si>
  <si>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</si>
  <si>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</si>
  <si>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</si>
  <si>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</si>
  <si>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</si>
  <si>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</si>
  <si>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</si>
  <si>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</si>
  <si>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</si>
  <si>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</si>
  <si>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</si>
  <si>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</si>
  <si>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</si>
  <si>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</si>
  <si>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</si>
  <si>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</si>
  <si>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</si>
  <si>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</si>
  <si>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</si>
  <si>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</si>
  <si>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</si>
  <si>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</si>
  <si>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</si>
  <si>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</si>
  <si>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</si>
  <si>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</si>
  <si>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</si>
  <si>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</si>
  <si>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</si>
  <si>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</si>
  <si>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</si>
  <si>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</si>
  <si>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</si>
  <si>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</si>
  <si>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</si>
  <si>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</si>
  <si>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</si>
  <si>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</si>
  <si>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</si>
  <si>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</si>
  <si>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</si>
  <si>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</si>
  <si>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</si>
  <si>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</si>
  <si>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</si>
  <si>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</si>
  <si>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</si>
  <si>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</si>
  <si>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</si>
  <si>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</si>
  <si>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</si>
  <si>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</si>
  <si>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</si>
  <si>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</si>
  <si>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</si>
  <si>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</si>
  <si>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</si>
  <si>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</si>
  <si>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</si>
  <si>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</si>
  <si>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</si>
  <si>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</si>
  <si>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</si>
  <si>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</si>
  <si>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</si>
  <si>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</si>
  <si>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</si>
  <si>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</si>
  <si>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</si>
  <si>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</si>
  <si>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</si>
  <si>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</si>
  <si>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</si>
  <si>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</si>
  <si>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</si>
  <si>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</si>
  <si>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</si>
  <si>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</si>
  <si>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</si>
  <si>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</si>
  <si>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</si>
  <si>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</si>
  <si>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</si>
  <si>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</si>
  <si>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</si>
  <si>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</si>
  <si>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</si>
  <si>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</si>
  <si>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</si>
  <si>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</si>
  <si>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</si>
  <si>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</si>
  <si>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</si>
  <si>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</si>
  <si>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</si>
  <si>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</si>
  <si>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</si>
  <si>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</si>
  <si>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</si>
  <si>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</si>
  <si>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</si>
  <si>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</si>
  <si>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</si>
  <si>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</si>
  <si>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</si>
  <si>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</si>
  <si>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</si>
  <si>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</si>
  <si>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</si>
  <si>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</si>
  <si>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</si>
  <si>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</si>
  <si>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</si>
  <si>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</si>
  <si>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</si>
  <si>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</si>
  <si>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</si>
  <si>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</si>
  <si>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</si>
  <si>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</si>
  <si>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</si>
  <si>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</si>
  <si>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</si>
  <si>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</si>
  <si>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</si>
  <si>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</si>
  <si>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</si>
  <si>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</si>
  <si>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</si>
  <si>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</si>
  <si>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</si>
  <si>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</si>
  <si>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</si>
  <si>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</si>
  <si>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</si>
  <si>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</si>
  <si>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</si>
  <si>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</si>
  <si>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</si>
  <si>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</si>
  <si>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</si>
  <si>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</si>
  <si>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</si>
  <si>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</si>
  <si>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</si>
  <si>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</si>
  <si>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</si>
  <si>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</si>
  <si>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</si>
  <si>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</si>
  <si>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</si>
  <si>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</si>
  <si>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</si>
  <si>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</si>
  <si>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</si>
  <si>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</si>
  <si>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</si>
  <si>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</si>
  <si>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</si>
  <si>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</si>
  <si>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</si>
  <si>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</si>
  <si>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</si>
  <si>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</si>
  <si>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</si>
  <si>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</si>
  <si>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</si>
  <si>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</si>
  <si>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</si>
  <si>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</si>
  <si>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</si>
  <si>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</si>
  <si>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</si>
  <si>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</si>
  <si>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</si>
  <si>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</si>
  <si>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</si>
  <si>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</si>
  <si>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</si>
  <si>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</si>
  <si>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</si>
  <si>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</si>
  <si>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</si>
  <si>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</si>
  <si>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</si>
  <si>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</si>
  <si>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</si>
  <si>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</si>
  <si>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</si>
  <si>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</si>
  <si>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</si>
  <si>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</si>
  <si>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</si>
  <si>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</si>
  <si>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</si>
  <si>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</si>
  <si>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</si>
  <si>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</si>
  <si>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</si>
  <si>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</si>
  <si>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</si>
  <si>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</si>
  <si>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</si>
  <si>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</si>
  <si>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</si>
  <si>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</si>
  <si>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</si>
  <si>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</si>
  <si>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</si>
  <si>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</si>
  <si>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</si>
  <si>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</si>
  <si>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</si>
  <si>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</si>
  <si>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</si>
  <si>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</si>
  <si>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</si>
  <si>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</si>
  <si>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</si>
  <si>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</si>
  <si>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</si>
  <si>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</si>
  <si>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</si>
  <si>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</si>
  <si>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</si>
  <si>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</si>
  <si>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</si>
  <si>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</si>
  <si>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</si>
  <si>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</si>
  <si>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00313017</t>
  </si>
  <si>
    <t>080192242</t>
  </si>
  <si>
    <t>19680551758</t>
  </si>
  <si>
    <t>90298</t>
  </si>
  <si>
    <t>Span d.d.</t>
  </si>
  <si>
    <t>Zagreb</t>
  </si>
  <si>
    <t>Koturaška cesta 47</t>
  </si>
  <si>
    <t>info@span.eu</t>
  </si>
  <si>
    <t>www.span.eu</t>
  </si>
  <si>
    <t>Ana Vukšić</t>
  </si>
  <si>
    <t>ana.vuksic@span.eu</t>
  </si>
  <si>
    <t>HR</t>
  </si>
  <si>
    <t xml:space="preserve">747800L0D5F39CX8NA43 </t>
  </si>
  <si>
    <t xml:space="preserve">stanje na dan 30.6.2025 </t>
  </si>
  <si>
    <t>Obveznik: Span d.d._____________________________________________________________</t>
  </si>
  <si>
    <t>u razdoblju 1.1.2025 do 30.6.2025</t>
  </si>
  <si>
    <t>Obveznik: Span d.d. ________________________________________________________________________</t>
  </si>
  <si>
    <t>u razdoblju 1.1.2025. do 30.6.2025.</t>
  </si>
  <si>
    <t>Obveznik: Span d.d. _____________________________________________________________</t>
  </si>
  <si>
    <t>Obveznik: Span d.d.____________________________________________________________________</t>
  </si>
  <si>
    <t>BILJEŠKE UZ FINANCIJSKE IZVJEŠTAJE - TFI
(koji se sastavljaju za tromjesečna razdoblja)
Naziv izdavatelja: Span d.d.
Sjedište: Koturaška cesta 47, Zagreb, Hrvatska
OIB: 19680551758
MBS: 080192242
Izvještajno razdoblje: 01.01.2025. do 30.06.2025.
Bilješke uz financijske izvještaje za tromjesečna razdoblja priložene su u Nerevidiranim rezultatima poslovanja Span Grupe i društva Span d.d. za prvih šest mjeseci 2025. godine koji je dostupan na internetskim stranicama Zagrebačke burze.
Godišnji izvještaj Span Grupe i društva Span d.d. za 2024. godinu dostupan je na internetskim stranicama tvrtke Span d.d.
Računovodstvene politike koje se primjenjuju prilikom sastavljanja financijskih izvještaja za izvještajno razdoblje iste su kao i u posljednjim godišnjim financijskim izvještajima.
Span Grupa je izdala korporativne garancije u iznosu 5.952 tisuća eura (od toga za Span d.d. 2.267 tisuća eura).
Prosječan broj zaposlenih Span Grupe u razdoblju od 1.1.2025. do 30.06.2025. godine bio je 867. Prosječan broj zaposlenih društva Span d.d. u razdoblju od 1.1.2025. do 30.06.2025. godine bio je 764.
Odgođena porezna imovina Span Grupe na dan 31.12.2024. iznosi 1.158 tisuća eura, a društva Span d.d. 933 tisuća eura. U Span Grupi je u izvještajnom razdoblju smanjena odgođena porezna imovina za 752 tisuće eura, a u društvu Span d.d. odgođena porezna imovina smanjena je za 527 tisuća eura. Smanjenje odgođene porezne imovine odnosi se na obvezu poreza na dobit koja je utvrđena na ostvareni rezultat u izvještanom razdoblju. 
Span d.d. od 2025. godine drži sudjelujući udjel u kapitalu u poduzeću Span Kazahstan Ltd, Astana. Iznos kapitala koji društvo Span d.d. drži u poduzeću Span Kazahstan Ltd iznosi 92,308%, odnosno 150 tisuća eura.
Poduzetnici gdje Span d.d. ima neograničenu odgovornost su: Span d.o.o. Ljubljana, Span IT Ltd. London, Span USA Inc. Chicago, Span LLC Baku, Span GmbH Munich, LLC Span Kiev, Span Swiss AG u likvidaciji Zurich, SPAN-IT SRL Kišinjev, Inkubator kibernetičke sigurnosti d.o.o. Zagreb, GT Tarkvara OU Tallinn, Span LLC Tbilisi, Ustanova Span Centar kibernetičke sigurnosti Zagreb, Span BV Amsterdam, Trilix d.o.o. Zagreb, SPAN IT s.r.o. Prag, SPAN POLSKA SPÓŁKA Z OGRANICZONĄ ODPOWIEDZIALNOŚCIĄ Varšava,  Span Romania S.R.L. Bukurešt.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</si>
</sst>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zoomScale="110" zoomScaleNormal="100" zoomScaleSheetLayoutView="11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45658</v>
      </c>
      <c r="F4" s="139"/>
      <c r="G4" s="99" t="s">
        <v>0</v>
      </c>
      <c r="H4" s="138">
        <v>45838</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330</v>
      </c>
      <c r="B10" s="151"/>
      <c r="C10" s="151"/>
      <c r="D10" s="151"/>
      <c r="E10" s="151"/>
      <c r="F10" s="151"/>
      <c r="G10" s="151"/>
      <c r="H10" s="151"/>
      <c r="I10" s="151"/>
      <c r="J10" s="107"/>
    </row>
    <row r="11" spans="1:20" ht="24.6" customHeight="1" x14ac:dyDescent="0.25">
      <c r="A11" s="152" t="s">
        <v>309</v>
      </c>
      <c r="B11" s="153"/>
      <c r="C11" s="145" t="s">
        <v>447</v>
      </c>
      <c r="D11" s="146"/>
      <c r="E11" s="108"/>
      <c r="F11" s="154" t="s">
        <v>331</v>
      </c>
      <c r="G11" s="144"/>
      <c r="H11" s="155" t="s">
        <v>458</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448</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449</v>
      </c>
      <c r="D15" s="146"/>
      <c r="E15" s="163"/>
      <c r="F15" s="164"/>
      <c r="G15" s="109" t="s">
        <v>332</v>
      </c>
      <c r="H15" s="155" t="s">
        <v>459</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333</v>
      </c>
      <c r="C17" s="145" t="s">
        <v>450</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451</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10000</v>
      </c>
      <c r="D21" s="156"/>
      <c r="E21" s="149"/>
      <c r="F21" s="149"/>
      <c r="G21" s="160" t="s">
        <v>452</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453</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7" t="s">
        <v>454</v>
      </c>
      <c r="D25" s="168"/>
      <c r="E25" s="168"/>
      <c r="F25" s="168"/>
      <c r="G25" s="168"/>
      <c r="H25" s="168"/>
      <c r="I25" s="168"/>
      <c r="J25" s="169"/>
    </row>
    <row r="26" spans="1:10" x14ac:dyDescent="0.25">
      <c r="A26" s="111"/>
      <c r="B26" s="112"/>
      <c r="C26" s="118"/>
      <c r="D26" s="112"/>
      <c r="E26" s="149"/>
      <c r="F26" s="149"/>
      <c r="G26" s="149"/>
      <c r="H26" s="149"/>
      <c r="I26" s="112"/>
      <c r="J26" s="115"/>
    </row>
    <row r="27" spans="1:10" x14ac:dyDescent="0.25">
      <c r="A27" s="152" t="s">
        <v>315</v>
      </c>
      <c r="B27" s="159"/>
      <c r="C27" s="167" t="s">
        <v>455</v>
      </c>
      <c r="D27" s="168"/>
      <c r="E27" s="168"/>
      <c r="F27" s="168"/>
      <c r="G27" s="168"/>
      <c r="H27" s="168"/>
      <c r="I27" s="168"/>
      <c r="J27" s="169"/>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881</v>
      </c>
      <c r="D29" s="119"/>
      <c r="E29" s="166"/>
      <c r="F29" s="166"/>
      <c r="G29" s="166"/>
      <c r="H29" s="166"/>
      <c r="I29" s="120"/>
      <c r="J29" s="121"/>
    </row>
    <row r="30" spans="1:10" x14ac:dyDescent="0.25">
      <c r="A30" s="111"/>
      <c r="B30" s="112"/>
      <c r="C30" s="112"/>
      <c r="D30" s="112"/>
      <c r="E30" s="149"/>
      <c r="F30" s="149"/>
      <c r="G30" s="149"/>
      <c r="H30" s="149"/>
      <c r="I30" s="120"/>
      <c r="J30" s="121"/>
    </row>
    <row r="31" spans="1:10" x14ac:dyDescent="0.25">
      <c r="A31" s="152" t="s">
        <v>316</v>
      </c>
      <c r="B31" s="159"/>
      <c r="C31" s="41" t="s">
        <v>336</v>
      </c>
      <c r="D31" s="170" t="s">
        <v>334</v>
      </c>
      <c r="E31" s="171"/>
      <c r="F31" s="171"/>
      <c r="G31" s="171"/>
      <c r="H31" s="112"/>
      <c r="I31" s="122" t="s">
        <v>335</v>
      </c>
      <c r="J31" s="123" t="s">
        <v>336</v>
      </c>
    </row>
    <row r="32" spans="1:10" x14ac:dyDescent="0.25">
      <c r="A32" s="152"/>
      <c r="B32" s="159"/>
      <c r="C32" s="124"/>
      <c r="D32" s="99"/>
      <c r="E32" s="164"/>
      <c r="F32" s="164"/>
      <c r="G32" s="164"/>
      <c r="H32" s="164"/>
      <c r="I32" s="120"/>
      <c r="J32" s="121"/>
    </row>
    <row r="33" spans="1:10" x14ac:dyDescent="0.25">
      <c r="A33" s="152" t="s">
        <v>326</v>
      </c>
      <c r="B33" s="159"/>
      <c r="C33" s="40" t="s">
        <v>338</v>
      </c>
      <c r="D33" s="170" t="s">
        <v>337</v>
      </c>
      <c r="E33" s="171"/>
      <c r="F33" s="171"/>
      <c r="G33" s="171"/>
      <c r="H33" s="116"/>
      <c r="I33" s="122" t="s">
        <v>338</v>
      </c>
      <c r="J33" s="123" t="s">
        <v>339</v>
      </c>
    </row>
    <row r="34" spans="1:10" x14ac:dyDescent="0.25">
      <c r="A34" s="111"/>
      <c r="B34" s="112"/>
      <c r="C34" s="112"/>
      <c r="D34" s="112"/>
      <c r="E34" s="149"/>
      <c r="F34" s="149"/>
      <c r="G34" s="149"/>
      <c r="H34" s="149"/>
      <c r="I34" s="112"/>
      <c r="J34" s="115"/>
    </row>
    <row r="35" spans="1:10" x14ac:dyDescent="0.25">
      <c r="A35" s="170" t="s">
        <v>327</v>
      </c>
      <c r="B35" s="171"/>
      <c r="C35" s="171"/>
      <c r="D35" s="171"/>
      <c r="E35" s="171" t="s">
        <v>317</v>
      </c>
      <c r="F35" s="171"/>
      <c r="G35" s="171"/>
      <c r="H35" s="171"/>
      <c r="I35" s="171"/>
      <c r="J35" s="125" t="s">
        <v>318</v>
      </c>
    </row>
    <row r="36" spans="1:10" x14ac:dyDescent="0.25">
      <c r="A36" s="111"/>
      <c r="B36" s="112"/>
      <c r="C36" s="112"/>
      <c r="D36" s="112"/>
      <c r="E36" s="149"/>
      <c r="F36" s="149"/>
      <c r="G36" s="149"/>
      <c r="H36" s="149"/>
      <c r="I36" s="112"/>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2"/>
      <c r="E48" s="149"/>
      <c r="F48" s="149"/>
      <c r="G48" s="176"/>
      <c r="H48" s="176"/>
      <c r="I48" s="112"/>
      <c r="J48" s="127" t="s">
        <v>340</v>
      </c>
    </row>
    <row r="49" spans="1:10" x14ac:dyDescent="0.25">
      <c r="A49" s="126"/>
      <c r="B49" s="118"/>
      <c r="C49" s="118"/>
      <c r="D49" s="112"/>
      <c r="E49" s="149"/>
      <c r="F49" s="149"/>
      <c r="G49" s="176"/>
      <c r="H49" s="176"/>
      <c r="I49" s="112"/>
      <c r="J49" s="127" t="s">
        <v>341</v>
      </c>
    </row>
    <row r="50" spans="1:10" ht="14.45" customHeight="1" x14ac:dyDescent="0.25">
      <c r="A50" s="143" t="s">
        <v>319</v>
      </c>
      <c r="B50" s="154"/>
      <c r="C50" s="155" t="s">
        <v>341</v>
      </c>
      <c r="D50" s="156"/>
      <c r="E50" s="182" t="s">
        <v>342</v>
      </c>
      <c r="F50" s="183"/>
      <c r="G50" s="160"/>
      <c r="H50" s="161"/>
      <c r="I50" s="161"/>
      <c r="J50" s="162"/>
    </row>
    <row r="51" spans="1:10" x14ac:dyDescent="0.25">
      <c r="A51" s="126"/>
      <c r="B51" s="118"/>
      <c r="C51" s="176"/>
      <c r="D51" s="176"/>
      <c r="E51" s="149"/>
      <c r="F51" s="149"/>
      <c r="G51" s="184" t="s">
        <v>343</v>
      </c>
      <c r="H51" s="184"/>
      <c r="I51" s="184"/>
      <c r="J51" s="104"/>
    </row>
    <row r="52" spans="1:10" ht="13.9" customHeight="1" x14ac:dyDescent="0.25">
      <c r="A52" s="143" t="s">
        <v>320</v>
      </c>
      <c r="B52" s="154"/>
      <c r="C52" s="160" t="s">
        <v>456</v>
      </c>
      <c r="D52" s="161"/>
      <c r="E52" s="161"/>
      <c r="F52" s="161"/>
      <c r="G52" s="161"/>
      <c r="H52" s="161"/>
      <c r="I52" s="161"/>
      <c r="J52" s="162"/>
    </row>
    <row r="53" spans="1:10" x14ac:dyDescent="0.25">
      <c r="A53" s="111"/>
      <c r="B53" s="112"/>
      <c r="C53" s="166" t="s">
        <v>321</v>
      </c>
      <c r="D53" s="166"/>
      <c r="E53" s="166"/>
      <c r="F53" s="166"/>
      <c r="G53" s="166"/>
      <c r="H53" s="166"/>
      <c r="I53" s="166"/>
      <c r="J53" s="115"/>
    </row>
    <row r="54" spans="1:10" x14ac:dyDescent="0.25">
      <c r="A54" s="143" t="s">
        <v>322</v>
      </c>
      <c r="B54" s="154"/>
      <c r="C54" s="178"/>
      <c r="D54" s="179"/>
      <c r="E54" s="180"/>
      <c r="F54" s="149"/>
      <c r="G54" s="149"/>
      <c r="H54" s="171"/>
      <c r="I54" s="171"/>
      <c r="J54" s="181"/>
    </row>
    <row r="55" spans="1:10" x14ac:dyDescent="0.25">
      <c r="A55" s="111"/>
      <c r="B55" s="112"/>
      <c r="C55" s="118"/>
      <c r="D55" s="112"/>
      <c r="E55" s="149"/>
      <c r="F55" s="149"/>
      <c r="G55" s="149"/>
      <c r="H55" s="149"/>
      <c r="I55" s="112"/>
      <c r="J55" s="115"/>
    </row>
    <row r="56" spans="1:10" ht="14.45" customHeight="1" x14ac:dyDescent="0.25">
      <c r="A56" s="143" t="s">
        <v>314</v>
      </c>
      <c r="B56" s="154"/>
      <c r="C56" s="185" t="s">
        <v>457</v>
      </c>
      <c r="D56" s="186"/>
      <c r="E56" s="186"/>
      <c r="F56" s="186"/>
      <c r="G56" s="186"/>
      <c r="H56" s="186"/>
      <c r="I56" s="186"/>
      <c r="J56" s="187"/>
    </row>
    <row r="57" spans="1:10" x14ac:dyDescent="0.25">
      <c r="A57" s="111"/>
      <c r="B57" s="112"/>
      <c r="C57" s="112"/>
      <c r="D57" s="112"/>
      <c r="E57" s="149"/>
      <c r="F57" s="149"/>
      <c r="G57" s="149"/>
      <c r="H57" s="149"/>
      <c r="I57" s="112"/>
      <c r="J57" s="115"/>
    </row>
    <row r="58" spans="1:10" x14ac:dyDescent="0.25">
      <c r="A58" s="143" t="s">
        <v>344</v>
      </c>
      <c r="B58" s="154"/>
      <c r="C58" s="185"/>
      <c r="D58" s="186"/>
      <c r="E58" s="186"/>
      <c r="F58" s="186"/>
      <c r="G58" s="186"/>
      <c r="H58" s="186"/>
      <c r="I58" s="186"/>
      <c r="J58" s="187"/>
    </row>
    <row r="59" spans="1:10" ht="14.45" customHeight="1" x14ac:dyDescent="0.25">
      <c r="A59" s="111"/>
      <c r="B59" s="112"/>
      <c r="C59" s="188" t="s">
        <v>345</v>
      </c>
      <c r="D59" s="188"/>
      <c r="E59" s="188"/>
      <c r="F59" s="188"/>
      <c r="G59" s="112"/>
      <c r="H59" s="112"/>
      <c r="I59" s="112"/>
      <c r="J59" s="115"/>
    </row>
    <row r="60" spans="1:10" x14ac:dyDescent="0.25">
      <c r="A60" s="143" t="s">
        <v>346</v>
      </c>
      <c r="B60" s="154"/>
      <c r="C60" s="185"/>
      <c r="D60" s="186"/>
      <c r="E60" s="186"/>
      <c r="F60" s="186"/>
      <c r="G60" s="186"/>
      <c r="H60" s="186"/>
      <c r="I60" s="186"/>
      <c r="J60" s="187"/>
    </row>
    <row r="61" spans="1:10" ht="14.45" customHeight="1" x14ac:dyDescent="0.25">
      <c r="A61" s="128"/>
      <c r="B61" s="129"/>
      <c r="C61" s="189" t="s">
        <v>347</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&amp;L&amp;"Segoe UI Light"&amp;9&amp;K000000 Classification: Span_Confidential&amp;1#_x000D_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90" zoomScale="110" zoomScaleNormal="100" zoomScaleSheetLayoutView="110" workbookViewId="0">
      <selection activeCell="H5" sqref="H1:I1048576"/>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460</v>
      </c>
      <c r="B2" s="196"/>
      <c r="C2" s="196"/>
      <c r="D2" s="196"/>
      <c r="E2" s="196"/>
      <c r="F2" s="196"/>
      <c r="G2" s="196"/>
      <c r="H2" s="196"/>
      <c r="I2" s="196"/>
    </row>
    <row r="3" spans="1:9" x14ac:dyDescent="0.2">
      <c r="A3" s="197" t="s">
        <v>446</v>
      </c>
      <c r="B3" s="197"/>
      <c r="C3" s="197"/>
      <c r="D3" s="197"/>
      <c r="E3" s="197"/>
      <c r="F3" s="197"/>
      <c r="G3" s="197"/>
      <c r="H3" s="197"/>
      <c r="I3" s="197"/>
    </row>
    <row r="4" spans="1:9" x14ac:dyDescent="0.2">
      <c r="A4" s="198" t="s">
        <v>461</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26220943</v>
      </c>
      <c r="I9" s="82">
        <f>I10+I17+I27+I38+I43</f>
        <v>24817275</v>
      </c>
    </row>
    <row r="10" spans="1:9" ht="12.75" customHeight="1" x14ac:dyDescent="0.2">
      <c r="A10" s="191" t="s">
        <v>5</v>
      </c>
      <c r="B10" s="191"/>
      <c r="C10" s="191"/>
      <c r="D10" s="191"/>
      <c r="E10" s="191"/>
      <c r="F10" s="191"/>
      <c r="G10" s="12">
        <v>3</v>
      </c>
      <c r="H10" s="82">
        <f>H11+H12+H13+H14+H15+H16</f>
        <v>14976850</v>
      </c>
      <c r="I10" s="82">
        <f>I11+I12+I13+I14+I15+I16</f>
        <v>14400744</v>
      </c>
    </row>
    <row r="11" spans="1:9" ht="12.75" customHeight="1" x14ac:dyDescent="0.2">
      <c r="A11" s="190" t="s">
        <v>6</v>
      </c>
      <c r="B11" s="190"/>
      <c r="C11" s="190"/>
      <c r="D11" s="190"/>
      <c r="E11" s="190"/>
      <c r="F11" s="190"/>
      <c r="G11" s="11">
        <v>4</v>
      </c>
      <c r="H11" s="18">
        <v>1754106</v>
      </c>
      <c r="I11" s="18">
        <v>1442996</v>
      </c>
    </row>
    <row r="12" spans="1:9" ht="22.9" customHeight="1" x14ac:dyDescent="0.2">
      <c r="A12" s="190" t="s">
        <v>7</v>
      </c>
      <c r="B12" s="190"/>
      <c r="C12" s="190"/>
      <c r="D12" s="190"/>
      <c r="E12" s="190"/>
      <c r="F12" s="190"/>
      <c r="G12" s="11">
        <v>5</v>
      </c>
      <c r="H12" s="18">
        <v>855298</v>
      </c>
      <c r="I12" s="18">
        <v>846895</v>
      </c>
    </row>
    <row r="13" spans="1:9" ht="12.75" customHeight="1" x14ac:dyDescent="0.2">
      <c r="A13" s="190" t="s">
        <v>8</v>
      </c>
      <c r="B13" s="190"/>
      <c r="C13" s="190"/>
      <c r="D13" s="190"/>
      <c r="E13" s="190"/>
      <c r="F13" s="190"/>
      <c r="G13" s="11">
        <v>6</v>
      </c>
      <c r="H13" s="18">
        <v>8905148</v>
      </c>
      <c r="I13" s="18">
        <v>8905148</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120232</v>
      </c>
      <c r="I15" s="18">
        <v>140163</v>
      </c>
    </row>
    <row r="16" spans="1:9" ht="12.75" customHeight="1" x14ac:dyDescent="0.2">
      <c r="A16" s="190" t="s">
        <v>11</v>
      </c>
      <c r="B16" s="190"/>
      <c r="C16" s="190"/>
      <c r="D16" s="190"/>
      <c r="E16" s="190"/>
      <c r="F16" s="190"/>
      <c r="G16" s="11">
        <v>9</v>
      </c>
      <c r="H16" s="18">
        <v>3342066</v>
      </c>
      <c r="I16" s="18">
        <v>3065542</v>
      </c>
    </row>
    <row r="17" spans="1:9" ht="12.75" customHeight="1" x14ac:dyDescent="0.2">
      <c r="A17" s="191" t="s">
        <v>12</v>
      </c>
      <c r="B17" s="191"/>
      <c r="C17" s="191"/>
      <c r="D17" s="191"/>
      <c r="E17" s="191"/>
      <c r="F17" s="191"/>
      <c r="G17" s="12">
        <v>10</v>
      </c>
      <c r="H17" s="82">
        <f>H18+H19+H20+H21+H22+H23+H24+H25+H26</f>
        <v>9742742</v>
      </c>
      <c r="I17" s="82">
        <f>I18+I19+I20+I21+I22+I23+I24+I25+I26</f>
        <v>9547914</v>
      </c>
    </row>
    <row r="18" spans="1:9" ht="12.75" customHeight="1" x14ac:dyDescent="0.2">
      <c r="A18" s="190" t="s">
        <v>13</v>
      </c>
      <c r="B18" s="190"/>
      <c r="C18" s="190"/>
      <c r="D18" s="190"/>
      <c r="E18" s="190"/>
      <c r="F18" s="190"/>
      <c r="G18" s="11">
        <v>11</v>
      </c>
      <c r="H18" s="18">
        <v>2359528</v>
      </c>
      <c r="I18" s="18">
        <v>2359528</v>
      </c>
    </row>
    <row r="19" spans="1:9" ht="12.75" customHeight="1" x14ac:dyDescent="0.2">
      <c r="A19" s="190" t="s">
        <v>14</v>
      </c>
      <c r="B19" s="190"/>
      <c r="C19" s="190"/>
      <c r="D19" s="190"/>
      <c r="E19" s="190"/>
      <c r="F19" s="190"/>
      <c r="G19" s="11">
        <v>12</v>
      </c>
      <c r="H19" s="18">
        <v>5003146</v>
      </c>
      <c r="I19" s="18">
        <v>4670942</v>
      </c>
    </row>
    <row r="20" spans="1:9" ht="12.75" customHeight="1" x14ac:dyDescent="0.2">
      <c r="A20" s="190" t="s">
        <v>15</v>
      </c>
      <c r="B20" s="190"/>
      <c r="C20" s="190"/>
      <c r="D20" s="190"/>
      <c r="E20" s="190"/>
      <c r="F20" s="190"/>
      <c r="G20" s="11">
        <v>13</v>
      </c>
      <c r="H20" s="18">
        <v>1030032</v>
      </c>
      <c r="I20" s="18">
        <v>990573</v>
      </c>
    </row>
    <row r="21" spans="1:9" ht="12.75" customHeight="1" x14ac:dyDescent="0.2">
      <c r="A21" s="190" t="s">
        <v>16</v>
      </c>
      <c r="B21" s="190"/>
      <c r="C21" s="190"/>
      <c r="D21" s="190"/>
      <c r="E21" s="190"/>
      <c r="F21" s="190"/>
      <c r="G21" s="11">
        <v>14</v>
      </c>
      <c r="H21" s="18">
        <v>1347065</v>
      </c>
      <c r="I21" s="18">
        <v>1508483</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2971</v>
      </c>
      <c r="I24" s="18">
        <v>18388</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0</v>
      </c>
      <c r="I26" s="18">
        <v>0</v>
      </c>
    </row>
    <row r="27" spans="1:9" ht="12.75" customHeight="1" x14ac:dyDescent="0.2">
      <c r="A27" s="191" t="s">
        <v>22</v>
      </c>
      <c r="B27" s="191"/>
      <c r="C27" s="191"/>
      <c r="D27" s="191"/>
      <c r="E27" s="191"/>
      <c r="F27" s="191"/>
      <c r="G27" s="12">
        <v>20</v>
      </c>
      <c r="H27" s="82">
        <f>SUM(H28:H37)</f>
        <v>342899</v>
      </c>
      <c r="I27" s="82">
        <f>SUM(I28:I37)</f>
        <v>462411</v>
      </c>
    </row>
    <row r="28" spans="1:9" ht="12.75" customHeight="1" x14ac:dyDescent="0.2">
      <c r="A28" s="190" t="s">
        <v>23</v>
      </c>
      <c r="B28" s="190"/>
      <c r="C28" s="190"/>
      <c r="D28" s="190"/>
      <c r="E28" s="190"/>
      <c r="F28" s="190"/>
      <c r="G28" s="11">
        <v>21</v>
      </c>
      <c r="H28" s="18">
        <v>0</v>
      </c>
      <c r="I28" s="18">
        <v>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52100</v>
      </c>
      <c r="I35" s="18">
        <v>52100</v>
      </c>
    </row>
    <row r="36" spans="1:9" ht="12.75" customHeight="1" x14ac:dyDescent="0.2">
      <c r="A36" s="190" t="s">
        <v>31</v>
      </c>
      <c r="B36" s="190"/>
      <c r="C36" s="190"/>
      <c r="D36" s="190"/>
      <c r="E36" s="190"/>
      <c r="F36" s="190"/>
      <c r="G36" s="11">
        <v>29</v>
      </c>
      <c r="H36" s="18">
        <v>260391</v>
      </c>
      <c r="I36" s="18">
        <v>379903</v>
      </c>
    </row>
    <row r="37" spans="1:9" ht="12.75" customHeight="1" x14ac:dyDescent="0.2">
      <c r="A37" s="190" t="s">
        <v>32</v>
      </c>
      <c r="B37" s="190"/>
      <c r="C37" s="190"/>
      <c r="D37" s="190"/>
      <c r="E37" s="190"/>
      <c r="F37" s="190"/>
      <c r="G37" s="11">
        <v>30</v>
      </c>
      <c r="H37" s="18">
        <v>30408</v>
      </c>
      <c r="I37" s="18">
        <v>30408</v>
      </c>
    </row>
    <row r="38" spans="1:9" ht="12.75" customHeight="1" x14ac:dyDescent="0.2">
      <c r="A38" s="191" t="s">
        <v>33</v>
      </c>
      <c r="B38" s="191"/>
      <c r="C38" s="191"/>
      <c r="D38" s="191"/>
      <c r="E38" s="191"/>
      <c r="F38" s="191"/>
      <c r="G38" s="12">
        <v>31</v>
      </c>
      <c r="H38" s="82">
        <f>H39+H40+H41+H42</f>
        <v>509</v>
      </c>
      <c r="I38" s="82">
        <f>I39+I40+I41+I42</f>
        <v>509</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509</v>
      </c>
      <c r="I42" s="18">
        <v>509</v>
      </c>
    </row>
    <row r="43" spans="1:9" ht="12.75" customHeight="1" x14ac:dyDescent="0.2">
      <c r="A43" s="190" t="s">
        <v>38</v>
      </c>
      <c r="B43" s="190"/>
      <c r="C43" s="190"/>
      <c r="D43" s="190"/>
      <c r="E43" s="190"/>
      <c r="F43" s="190"/>
      <c r="G43" s="11">
        <v>36</v>
      </c>
      <c r="H43" s="18">
        <v>1157943</v>
      </c>
      <c r="I43" s="18">
        <v>405697</v>
      </c>
    </row>
    <row r="44" spans="1:9" ht="12.75" customHeight="1" x14ac:dyDescent="0.2">
      <c r="A44" s="192" t="s">
        <v>303</v>
      </c>
      <c r="B44" s="192"/>
      <c r="C44" s="192"/>
      <c r="D44" s="192"/>
      <c r="E44" s="192"/>
      <c r="F44" s="192"/>
      <c r="G44" s="12">
        <v>37</v>
      </c>
      <c r="H44" s="82">
        <f>H45+H53+H60+H70</f>
        <v>50365645</v>
      </c>
      <c r="I44" s="82">
        <f>I45+I53+I60+I70</f>
        <v>59746544</v>
      </c>
    </row>
    <row r="45" spans="1:9" ht="12.75" customHeight="1" x14ac:dyDescent="0.2">
      <c r="A45" s="191" t="s">
        <v>39</v>
      </c>
      <c r="B45" s="191"/>
      <c r="C45" s="191"/>
      <c r="D45" s="191"/>
      <c r="E45" s="191"/>
      <c r="F45" s="191"/>
      <c r="G45" s="12">
        <v>38</v>
      </c>
      <c r="H45" s="82">
        <f>SUM(H46:H52)</f>
        <v>278655</v>
      </c>
      <c r="I45" s="82">
        <f>SUM(I46:I52)</f>
        <v>1680396</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278655</v>
      </c>
      <c r="I49" s="18">
        <v>1680396</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25178243</v>
      </c>
      <c r="I53" s="82">
        <f>SUM(I54:I59)</f>
        <v>39326716</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24309482</v>
      </c>
      <c r="I56" s="18">
        <v>38094849</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209776</v>
      </c>
      <c r="I58" s="18">
        <v>690434</v>
      </c>
    </row>
    <row r="59" spans="1:9" ht="12.75" customHeight="1" x14ac:dyDescent="0.2">
      <c r="A59" s="190" t="s">
        <v>53</v>
      </c>
      <c r="B59" s="190"/>
      <c r="C59" s="190"/>
      <c r="D59" s="190"/>
      <c r="E59" s="190"/>
      <c r="F59" s="190"/>
      <c r="G59" s="11">
        <v>52</v>
      </c>
      <c r="H59" s="18">
        <v>658985</v>
      </c>
      <c r="I59" s="18">
        <v>541433</v>
      </c>
    </row>
    <row r="60" spans="1:9" ht="12.75" customHeight="1" x14ac:dyDescent="0.2">
      <c r="A60" s="191" t="s">
        <v>54</v>
      </c>
      <c r="B60" s="191"/>
      <c r="C60" s="191"/>
      <c r="D60" s="191"/>
      <c r="E60" s="191"/>
      <c r="F60" s="191"/>
      <c r="G60" s="12">
        <v>53</v>
      </c>
      <c r="H60" s="82">
        <f>SUM(H61:H69)</f>
        <v>540448</v>
      </c>
      <c r="I60" s="82">
        <f>SUM(I61:I69)</f>
        <v>540266</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205564</v>
      </c>
      <c r="I67" s="18">
        <v>205564</v>
      </c>
    </row>
    <row r="68" spans="1:9" ht="12.75" customHeight="1" x14ac:dyDescent="0.2">
      <c r="A68" s="190" t="s">
        <v>30</v>
      </c>
      <c r="B68" s="190"/>
      <c r="C68" s="190"/>
      <c r="D68" s="190"/>
      <c r="E68" s="190"/>
      <c r="F68" s="190"/>
      <c r="G68" s="11">
        <v>61</v>
      </c>
      <c r="H68" s="18">
        <v>334884</v>
      </c>
      <c r="I68" s="18">
        <v>334702</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24368299</v>
      </c>
      <c r="I70" s="18">
        <v>18199166</v>
      </c>
    </row>
    <row r="71" spans="1:9" ht="12.75" customHeight="1" x14ac:dyDescent="0.2">
      <c r="A71" s="206" t="s">
        <v>58</v>
      </c>
      <c r="B71" s="206"/>
      <c r="C71" s="206"/>
      <c r="D71" s="206"/>
      <c r="E71" s="206"/>
      <c r="F71" s="206"/>
      <c r="G71" s="11">
        <v>64</v>
      </c>
      <c r="H71" s="18">
        <v>4590213</v>
      </c>
      <c r="I71" s="18">
        <v>3498723</v>
      </c>
    </row>
    <row r="72" spans="1:9" ht="12.75" customHeight="1" x14ac:dyDescent="0.2">
      <c r="A72" s="192" t="s">
        <v>304</v>
      </c>
      <c r="B72" s="192"/>
      <c r="C72" s="192"/>
      <c r="D72" s="192"/>
      <c r="E72" s="192"/>
      <c r="F72" s="192"/>
      <c r="G72" s="12">
        <v>65</v>
      </c>
      <c r="H72" s="82">
        <f>H8+H9+H44+H71</f>
        <v>81176801</v>
      </c>
      <c r="I72" s="82">
        <f>I8+I9+I44+I71</f>
        <v>88062542</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352</v>
      </c>
      <c r="B75" s="192"/>
      <c r="C75" s="192"/>
      <c r="D75" s="192"/>
      <c r="E75" s="192"/>
      <c r="F75" s="192"/>
      <c r="G75" s="12">
        <v>67</v>
      </c>
      <c r="H75" s="83">
        <f>H76+H77+H78+H84+H85+H91+H94+H97</f>
        <v>33853446</v>
      </c>
      <c r="I75" s="83">
        <f>I76+I77+I78+I84+I85+I91+I94+I97</f>
        <v>36897370</v>
      </c>
    </row>
    <row r="76" spans="1:9" ht="12.75" customHeight="1" x14ac:dyDescent="0.2">
      <c r="A76" s="190" t="s">
        <v>61</v>
      </c>
      <c r="B76" s="190"/>
      <c r="C76" s="190"/>
      <c r="D76" s="190"/>
      <c r="E76" s="190"/>
      <c r="F76" s="190"/>
      <c r="G76" s="11">
        <v>68</v>
      </c>
      <c r="H76" s="18">
        <v>3920000</v>
      </c>
      <c r="I76" s="18">
        <v>3920000</v>
      </c>
    </row>
    <row r="77" spans="1:9" ht="12.75" customHeight="1" x14ac:dyDescent="0.2">
      <c r="A77" s="190" t="s">
        <v>62</v>
      </c>
      <c r="B77" s="190"/>
      <c r="C77" s="190"/>
      <c r="D77" s="190"/>
      <c r="E77" s="190"/>
      <c r="F77" s="190"/>
      <c r="G77" s="11">
        <v>69</v>
      </c>
      <c r="H77" s="18">
        <v>8802206</v>
      </c>
      <c r="I77" s="18">
        <v>8864257</v>
      </c>
    </row>
    <row r="78" spans="1:9" ht="12.75" customHeight="1" x14ac:dyDescent="0.2">
      <c r="A78" s="191" t="s">
        <v>63</v>
      </c>
      <c r="B78" s="191"/>
      <c r="C78" s="191"/>
      <c r="D78" s="191"/>
      <c r="E78" s="191"/>
      <c r="F78" s="191"/>
      <c r="G78" s="12">
        <v>70</v>
      </c>
      <c r="H78" s="83">
        <f>SUM(H79:H83)</f>
        <v>1457930</v>
      </c>
      <c r="I78" s="83">
        <f>SUM(I79:I83)</f>
        <v>1457930</v>
      </c>
    </row>
    <row r="79" spans="1:9" ht="12.75" customHeight="1" x14ac:dyDescent="0.2">
      <c r="A79" s="190" t="s">
        <v>64</v>
      </c>
      <c r="B79" s="190"/>
      <c r="C79" s="190"/>
      <c r="D79" s="190"/>
      <c r="E79" s="190"/>
      <c r="F79" s="190"/>
      <c r="G79" s="11">
        <v>71</v>
      </c>
      <c r="H79" s="18">
        <v>1457930</v>
      </c>
      <c r="I79" s="18">
        <v>1457930</v>
      </c>
    </row>
    <row r="80" spans="1:9" ht="12.75" customHeight="1" x14ac:dyDescent="0.2">
      <c r="A80" s="190" t="s">
        <v>65</v>
      </c>
      <c r="B80" s="190"/>
      <c r="C80" s="190"/>
      <c r="D80" s="190"/>
      <c r="E80" s="190"/>
      <c r="F80" s="190"/>
      <c r="G80" s="11">
        <v>72</v>
      </c>
      <c r="H80" s="18">
        <v>53089</v>
      </c>
      <c r="I80" s="18">
        <v>122478</v>
      </c>
    </row>
    <row r="81" spans="1:9" ht="12.75" customHeight="1" x14ac:dyDescent="0.2">
      <c r="A81" s="190" t="s">
        <v>66</v>
      </c>
      <c r="B81" s="190"/>
      <c r="C81" s="190"/>
      <c r="D81" s="190"/>
      <c r="E81" s="190"/>
      <c r="F81" s="190"/>
      <c r="G81" s="11">
        <v>73</v>
      </c>
      <c r="H81" s="18">
        <v>-53089</v>
      </c>
      <c r="I81" s="18">
        <v>-122478</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207" t="s">
        <v>69</v>
      </c>
      <c r="B84" s="207"/>
      <c r="C84" s="207"/>
      <c r="D84" s="207"/>
      <c r="E84" s="207"/>
      <c r="F84" s="207"/>
      <c r="G84" s="42">
        <v>76</v>
      </c>
      <c r="H84" s="43">
        <v>3130087</v>
      </c>
      <c r="I84" s="43">
        <v>3130087</v>
      </c>
    </row>
    <row r="85" spans="1:9" ht="12.75" customHeight="1" x14ac:dyDescent="0.2">
      <c r="A85" s="191" t="s">
        <v>444</v>
      </c>
      <c r="B85" s="191"/>
      <c r="C85" s="191"/>
      <c r="D85" s="191"/>
      <c r="E85" s="191"/>
      <c r="F85" s="191"/>
      <c r="G85" s="12">
        <v>77</v>
      </c>
      <c r="H85" s="82">
        <f>H86+H87+H88+H89+H90</f>
        <v>-220139</v>
      </c>
      <c r="I85" s="82">
        <f>I86+I87+I88+I89+I90</f>
        <v>-551838</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-220139</v>
      </c>
      <c r="I90" s="18">
        <v>-551838</v>
      </c>
    </row>
    <row r="91" spans="1:9" ht="12.75" customHeight="1" x14ac:dyDescent="0.2">
      <c r="A91" s="191" t="s">
        <v>350</v>
      </c>
      <c r="B91" s="191"/>
      <c r="C91" s="191"/>
      <c r="D91" s="191"/>
      <c r="E91" s="191"/>
      <c r="F91" s="191"/>
      <c r="G91" s="12">
        <v>83</v>
      </c>
      <c r="H91" s="82">
        <f>H92-H93</f>
        <v>13365190</v>
      </c>
      <c r="I91" s="82">
        <f>I92-I93</f>
        <v>15127771</v>
      </c>
    </row>
    <row r="92" spans="1:9" ht="12.75" customHeight="1" x14ac:dyDescent="0.2">
      <c r="A92" s="190" t="s">
        <v>72</v>
      </c>
      <c r="B92" s="190"/>
      <c r="C92" s="190"/>
      <c r="D92" s="190"/>
      <c r="E92" s="190"/>
      <c r="F92" s="190"/>
      <c r="G92" s="11">
        <v>84</v>
      </c>
      <c r="H92" s="18">
        <v>13365190</v>
      </c>
      <c r="I92" s="18">
        <v>15127771</v>
      </c>
    </row>
    <row r="93" spans="1:9" ht="12.75" customHeight="1" x14ac:dyDescent="0.2">
      <c r="A93" s="190" t="s">
        <v>73</v>
      </c>
      <c r="B93" s="190"/>
      <c r="C93" s="190"/>
      <c r="D93" s="190"/>
      <c r="E93" s="190"/>
      <c r="F93" s="190"/>
      <c r="G93" s="11">
        <v>85</v>
      </c>
      <c r="H93" s="18">
        <v>0</v>
      </c>
      <c r="I93" s="18">
        <v>0</v>
      </c>
    </row>
    <row r="94" spans="1:9" ht="12.75" customHeight="1" x14ac:dyDescent="0.2">
      <c r="A94" s="191" t="s">
        <v>351</v>
      </c>
      <c r="B94" s="191"/>
      <c r="C94" s="191"/>
      <c r="D94" s="191"/>
      <c r="E94" s="191"/>
      <c r="F94" s="191"/>
      <c r="G94" s="12">
        <v>86</v>
      </c>
      <c r="H94" s="82">
        <f>H95-H96</f>
        <v>3398172</v>
      </c>
      <c r="I94" s="82">
        <f>I95-I96</f>
        <v>4940126</v>
      </c>
    </row>
    <row r="95" spans="1:9" ht="12.75" customHeight="1" x14ac:dyDescent="0.2">
      <c r="A95" s="190" t="s">
        <v>74</v>
      </c>
      <c r="B95" s="190"/>
      <c r="C95" s="190"/>
      <c r="D95" s="190"/>
      <c r="E95" s="190"/>
      <c r="F95" s="190"/>
      <c r="G95" s="11">
        <v>87</v>
      </c>
      <c r="H95" s="18">
        <v>3398172</v>
      </c>
      <c r="I95" s="18">
        <v>4940126</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9037</v>
      </c>
    </row>
    <row r="98" spans="1:9" ht="12.75" customHeight="1" x14ac:dyDescent="0.2">
      <c r="A98" s="192" t="s">
        <v>353</v>
      </c>
      <c r="B98" s="192"/>
      <c r="C98" s="192"/>
      <c r="D98" s="192"/>
      <c r="E98" s="192"/>
      <c r="F98" s="192"/>
      <c r="G98" s="12">
        <v>90</v>
      </c>
      <c r="H98" s="82">
        <f>SUM(H99:H104)</f>
        <v>0</v>
      </c>
      <c r="I98" s="82">
        <f>SUM(I99:I104)</f>
        <v>0</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354</v>
      </c>
      <c r="B105" s="192"/>
      <c r="C105" s="192"/>
      <c r="D105" s="192"/>
      <c r="E105" s="192"/>
      <c r="F105" s="192"/>
      <c r="G105" s="12">
        <v>97</v>
      </c>
      <c r="H105" s="82">
        <f>SUM(H106:H116)</f>
        <v>2413870</v>
      </c>
      <c r="I105" s="82">
        <f>SUM(I106:I116)</f>
        <v>2189335</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0</v>
      </c>
      <c r="I111" s="18">
        <v>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1579245</v>
      </c>
      <c r="I115" s="18">
        <v>1354710</v>
      </c>
    </row>
    <row r="116" spans="1:9" ht="12.75" customHeight="1" x14ac:dyDescent="0.2">
      <c r="A116" s="190" t="s">
        <v>93</v>
      </c>
      <c r="B116" s="190"/>
      <c r="C116" s="190"/>
      <c r="D116" s="190"/>
      <c r="E116" s="190"/>
      <c r="F116" s="190"/>
      <c r="G116" s="11">
        <v>108</v>
      </c>
      <c r="H116" s="18">
        <v>834625</v>
      </c>
      <c r="I116" s="18">
        <v>834625</v>
      </c>
    </row>
    <row r="117" spans="1:9" ht="12.75" customHeight="1" x14ac:dyDescent="0.2">
      <c r="A117" s="192" t="s">
        <v>355</v>
      </c>
      <c r="B117" s="192"/>
      <c r="C117" s="192"/>
      <c r="D117" s="192"/>
      <c r="E117" s="192"/>
      <c r="F117" s="192"/>
      <c r="G117" s="12">
        <v>109</v>
      </c>
      <c r="H117" s="82">
        <f>SUM(H118:H131)</f>
        <v>39334066</v>
      </c>
      <c r="I117" s="82">
        <f>SUM(I118:I131)</f>
        <v>45343981</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5522264</v>
      </c>
      <c r="I123" s="18">
        <v>6267490</v>
      </c>
    </row>
    <row r="124" spans="1:9" ht="12.75" customHeight="1" x14ac:dyDescent="0.2">
      <c r="A124" s="190" t="s">
        <v>89</v>
      </c>
      <c r="B124" s="190"/>
      <c r="C124" s="190"/>
      <c r="D124" s="190"/>
      <c r="E124" s="190"/>
      <c r="F124" s="190"/>
      <c r="G124" s="11">
        <v>116</v>
      </c>
      <c r="H124" s="18">
        <v>606346</v>
      </c>
      <c r="I124" s="18">
        <v>567837</v>
      </c>
    </row>
    <row r="125" spans="1:9" ht="12.75" customHeight="1" x14ac:dyDescent="0.2">
      <c r="A125" s="190" t="s">
        <v>90</v>
      </c>
      <c r="B125" s="190"/>
      <c r="C125" s="190"/>
      <c r="D125" s="190"/>
      <c r="E125" s="190"/>
      <c r="F125" s="190"/>
      <c r="G125" s="11">
        <v>117</v>
      </c>
      <c r="H125" s="18">
        <v>22068070</v>
      </c>
      <c r="I125" s="18">
        <v>27750923</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2049105</v>
      </c>
      <c r="I127" s="18">
        <v>2012482</v>
      </c>
    </row>
    <row r="128" spans="1:9" x14ac:dyDescent="0.2">
      <c r="A128" s="190" t="s">
        <v>95</v>
      </c>
      <c r="B128" s="190"/>
      <c r="C128" s="190"/>
      <c r="D128" s="190"/>
      <c r="E128" s="190"/>
      <c r="F128" s="190"/>
      <c r="G128" s="11">
        <v>120</v>
      </c>
      <c r="H128" s="18">
        <v>3455542</v>
      </c>
      <c r="I128" s="18">
        <v>5384017</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5632739</v>
      </c>
      <c r="I131" s="18">
        <v>3361232</v>
      </c>
    </row>
    <row r="132" spans="1:9" ht="22.15" customHeight="1" x14ac:dyDescent="0.2">
      <c r="A132" s="206" t="s">
        <v>99</v>
      </c>
      <c r="B132" s="206"/>
      <c r="C132" s="206"/>
      <c r="D132" s="206"/>
      <c r="E132" s="206"/>
      <c r="F132" s="206"/>
      <c r="G132" s="11">
        <v>124</v>
      </c>
      <c r="H132" s="18">
        <v>5575419</v>
      </c>
      <c r="I132" s="18">
        <v>3631856</v>
      </c>
    </row>
    <row r="133" spans="1:9" ht="12.75" customHeight="1" x14ac:dyDescent="0.2">
      <c r="A133" s="192" t="s">
        <v>356</v>
      </c>
      <c r="B133" s="192"/>
      <c r="C133" s="192"/>
      <c r="D133" s="192"/>
      <c r="E133" s="192"/>
      <c r="F133" s="192"/>
      <c r="G133" s="12">
        <v>125</v>
      </c>
      <c r="H133" s="82">
        <f>H75+H98+H105+H117+H132</f>
        <v>81176801</v>
      </c>
      <c r="I133" s="82">
        <f>I75+I98+I105+I117+I132</f>
        <v>88062542</v>
      </c>
    </row>
    <row r="134" spans="1:9" x14ac:dyDescent="0.2">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oddHeader>&amp;L&amp;"Segoe UI Light"&amp;9&amp;K000000 Classification: Span_Confidential&amp;1#_x000D_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zoomScale="85" zoomScaleNormal="85" zoomScaleSheetLayoutView="110" workbookViewId="0">
      <selection activeCell="R22" sqref="R22"/>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462</v>
      </c>
      <c r="B2" s="213"/>
      <c r="C2" s="213"/>
      <c r="D2" s="213"/>
      <c r="E2" s="213"/>
      <c r="F2" s="213"/>
      <c r="G2" s="213"/>
      <c r="H2" s="213"/>
      <c r="I2" s="213"/>
    </row>
    <row r="3" spans="1:11" x14ac:dyDescent="0.2">
      <c r="A3" s="214" t="s">
        <v>446</v>
      </c>
      <c r="B3" s="215"/>
      <c r="C3" s="215"/>
      <c r="D3" s="215"/>
      <c r="E3" s="215"/>
      <c r="F3" s="215"/>
      <c r="G3" s="215"/>
      <c r="H3" s="215"/>
      <c r="I3" s="215"/>
      <c r="J3" s="216"/>
      <c r="K3" s="216"/>
    </row>
    <row r="4" spans="1:11" x14ac:dyDescent="0.2">
      <c r="A4" s="217" t="s">
        <v>463</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357</v>
      </c>
      <c r="B8" s="224"/>
      <c r="C8" s="224"/>
      <c r="D8" s="224"/>
      <c r="E8" s="224"/>
      <c r="F8" s="224"/>
      <c r="G8" s="12">
        <v>1</v>
      </c>
      <c r="H8" s="48">
        <f>SUM(H9:H13)</f>
        <v>88971107</v>
      </c>
      <c r="I8" s="48">
        <f>SUM(I9:I13)</f>
        <v>54459881</v>
      </c>
      <c r="J8" s="48">
        <f>SUM(J9:J13)</f>
        <v>117633805</v>
      </c>
      <c r="K8" s="48">
        <f>SUM(K9:K13)</f>
        <v>56331327</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87627091</v>
      </c>
      <c r="I10" s="49">
        <v>53909867</v>
      </c>
      <c r="J10" s="49">
        <v>116897963</v>
      </c>
      <c r="K10" s="49">
        <v>56102590</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1344016</v>
      </c>
      <c r="I13" s="49">
        <v>550014</v>
      </c>
      <c r="J13" s="49">
        <v>735842</v>
      </c>
      <c r="K13" s="49">
        <v>228737</v>
      </c>
    </row>
    <row r="14" spans="1:11" ht="12.75" customHeight="1" x14ac:dyDescent="0.2">
      <c r="A14" s="224" t="s">
        <v>358</v>
      </c>
      <c r="B14" s="224"/>
      <c r="C14" s="224"/>
      <c r="D14" s="224"/>
      <c r="E14" s="224"/>
      <c r="F14" s="224"/>
      <c r="G14" s="12">
        <v>7</v>
      </c>
      <c r="H14" s="48">
        <f>H15+H16+H20+H24+H25+H26+H29+H36</f>
        <v>85000708</v>
      </c>
      <c r="I14" s="48">
        <f>I15+I16+I20+I24+I25+I26+I29+I36</f>
        <v>52002636</v>
      </c>
      <c r="J14" s="48">
        <f>J15+J16+J20+J24+J25+J26+J29+J36</f>
        <v>111471603</v>
      </c>
      <c r="K14" s="48">
        <f>K15+K16+K20+K24+K25+K26+K29+K36</f>
        <v>53077308</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438</v>
      </c>
      <c r="B16" s="191"/>
      <c r="C16" s="191"/>
      <c r="D16" s="191"/>
      <c r="E16" s="191"/>
      <c r="F16" s="191"/>
      <c r="G16" s="12">
        <v>9</v>
      </c>
      <c r="H16" s="48">
        <f>SUM(H17:H19)</f>
        <v>63969084</v>
      </c>
      <c r="I16" s="48">
        <f>SUM(I17:I19)</f>
        <v>41179976</v>
      </c>
      <c r="J16" s="48">
        <f>SUM(J17:J19)</f>
        <v>87153930</v>
      </c>
      <c r="K16" s="48">
        <f>SUM(K17:K19)</f>
        <v>40640225</v>
      </c>
    </row>
    <row r="17" spans="1:11" ht="12.75" customHeight="1" x14ac:dyDescent="0.2">
      <c r="A17" s="225" t="s">
        <v>120</v>
      </c>
      <c r="B17" s="225"/>
      <c r="C17" s="225"/>
      <c r="D17" s="225"/>
      <c r="E17" s="225"/>
      <c r="F17" s="225"/>
      <c r="G17" s="11">
        <v>10</v>
      </c>
      <c r="H17" s="49">
        <v>321324</v>
      </c>
      <c r="I17" s="49">
        <v>150486</v>
      </c>
      <c r="J17" s="49">
        <v>278804</v>
      </c>
      <c r="K17" s="49">
        <v>165193</v>
      </c>
    </row>
    <row r="18" spans="1:11" ht="12.75" customHeight="1" x14ac:dyDescent="0.2">
      <c r="A18" s="225" t="s">
        <v>121</v>
      </c>
      <c r="B18" s="225"/>
      <c r="C18" s="225"/>
      <c r="D18" s="225"/>
      <c r="E18" s="225"/>
      <c r="F18" s="225"/>
      <c r="G18" s="11">
        <v>11</v>
      </c>
      <c r="H18" s="49">
        <v>59100458</v>
      </c>
      <c r="I18" s="49">
        <v>38825990</v>
      </c>
      <c r="J18" s="49">
        <v>82081871</v>
      </c>
      <c r="K18" s="49">
        <v>38082587</v>
      </c>
    </row>
    <row r="19" spans="1:11" ht="12.75" customHeight="1" x14ac:dyDescent="0.2">
      <c r="A19" s="225" t="s">
        <v>122</v>
      </c>
      <c r="B19" s="225"/>
      <c r="C19" s="225"/>
      <c r="D19" s="225"/>
      <c r="E19" s="225"/>
      <c r="F19" s="225"/>
      <c r="G19" s="11">
        <v>12</v>
      </c>
      <c r="H19" s="49">
        <v>4547302</v>
      </c>
      <c r="I19" s="49">
        <v>2203500</v>
      </c>
      <c r="J19" s="49">
        <v>4793255</v>
      </c>
      <c r="K19" s="49">
        <v>2392445</v>
      </c>
    </row>
    <row r="20" spans="1:11" ht="12.75" customHeight="1" x14ac:dyDescent="0.2">
      <c r="A20" s="191" t="s">
        <v>439</v>
      </c>
      <c r="B20" s="191"/>
      <c r="C20" s="191"/>
      <c r="D20" s="191"/>
      <c r="E20" s="191"/>
      <c r="F20" s="191"/>
      <c r="G20" s="12">
        <v>13</v>
      </c>
      <c r="H20" s="48">
        <f>SUM(H21:H23)</f>
        <v>17848928</v>
      </c>
      <c r="I20" s="48">
        <f>SUM(I21:I23)</f>
        <v>9199796</v>
      </c>
      <c r="J20" s="48">
        <f>SUM(J21:J23)</f>
        <v>20657658</v>
      </c>
      <c r="K20" s="48">
        <f>SUM(K21:K23)</f>
        <v>10883356</v>
      </c>
    </row>
    <row r="21" spans="1:11" ht="12.75" customHeight="1" x14ac:dyDescent="0.2">
      <c r="A21" s="225" t="s">
        <v>105</v>
      </c>
      <c r="B21" s="225"/>
      <c r="C21" s="225"/>
      <c r="D21" s="225"/>
      <c r="E21" s="225"/>
      <c r="F21" s="225"/>
      <c r="G21" s="11">
        <v>14</v>
      </c>
      <c r="H21" s="49">
        <v>11673084</v>
      </c>
      <c r="I21" s="49">
        <v>6127305</v>
      </c>
      <c r="J21" s="49">
        <v>13702629</v>
      </c>
      <c r="K21" s="49">
        <v>7376679</v>
      </c>
    </row>
    <row r="22" spans="1:11" ht="12.75" customHeight="1" x14ac:dyDescent="0.2">
      <c r="A22" s="225" t="s">
        <v>106</v>
      </c>
      <c r="B22" s="225"/>
      <c r="C22" s="225"/>
      <c r="D22" s="225"/>
      <c r="E22" s="225"/>
      <c r="F22" s="225"/>
      <c r="G22" s="11">
        <v>15</v>
      </c>
      <c r="H22" s="49">
        <v>4619729</v>
      </c>
      <c r="I22" s="49">
        <v>2288881</v>
      </c>
      <c r="J22" s="49">
        <v>5115849</v>
      </c>
      <c r="K22" s="49">
        <v>2571391</v>
      </c>
    </row>
    <row r="23" spans="1:11" ht="12.75" customHeight="1" x14ac:dyDescent="0.2">
      <c r="A23" s="225" t="s">
        <v>107</v>
      </c>
      <c r="B23" s="225"/>
      <c r="C23" s="225"/>
      <c r="D23" s="225"/>
      <c r="E23" s="225"/>
      <c r="F23" s="225"/>
      <c r="G23" s="11">
        <v>16</v>
      </c>
      <c r="H23" s="49">
        <v>1556115</v>
      </c>
      <c r="I23" s="49">
        <v>783610</v>
      </c>
      <c r="J23" s="49">
        <v>1839180</v>
      </c>
      <c r="K23" s="49">
        <v>935286</v>
      </c>
    </row>
    <row r="24" spans="1:11" ht="12.75" customHeight="1" x14ac:dyDescent="0.2">
      <c r="A24" s="190" t="s">
        <v>108</v>
      </c>
      <c r="B24" s="190"/>
      <c r="C24" s="190"/>
      <c r="D24" s="190"/>
      <c r="E24" s="190"/>
      <c r="F24" s="190"/>
      <c r="G24" s="11">
        <v>17</v>
      </c>
      <c r="H24" s="49">
        <v>1873193</v>
      </c>
      <c r="I24" s="49">
        <v>932748</v>
      </c>
      <c r="J24" s="49">
        <v>2078305</v>
      </c>
      <c r="K24" s="49">
        <v>1041308</v>
      </c>
    </row>
    <row r="25" spans="1:11" ht="12.75" customHeight="1" x14ac:dyDescent="0.2">
      <c r="A25" s="190" t="s">
        <v>109</v>
      </c>
      <c r="B25" s="190"/>
      <c r="C25" s="190"/>
      <c r="D25" s="190"/>
      <c r="E25" s="190"/>
      <c r="F25" s="190"/>
      <c r="G25" s="11">
        <v>18</v>
      </c>
      <c r="H25" s="49">
        <v>1309503</v>
      </c>
      <c r="I25" s="49">
        <v>693354</v>
      </c>
      <c r="J25" s="49">
        <v>1381710</v>
      </c>
      <c r="K25" s="49">
        <v>432419</v>
      </c>
    </row>
    <row r="26" spans="1:11" ht="12.75" customHeight="1" x14ac:dyDescent="0.2">
      <c r="A26" s="191" t="s">
        <v>440</v>
      </c>
      <c r="B26" s="191"/>
      <c r="C26" s="191"/>
      <c r="D26" s="191"/>
      <c r="E26" s="191"/>
      <c r="F26" s="191"/>
      <c r="G26" s="12">
        <v>19</v>
      </c>
      <c r="H26" s="48">
        <f>H27+H28</f>
        <v>0</v>
      </c>
      <c r="I26" s="48">
        <f>I27+I28</f>
        <v>-3238</v>
      </c>
      <c r="J26" s="48">
        <f>J27+J28</f>
        <v>200000</v>
      </c>
      <c r="K26" s="48">
        <f>K27+K28</f>
        <v>80000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-3238</v>
      </c>
      <c r="J28" s="49">
        <v>200000</v>
      </c>
      <c r="K28" s="49">
        <v>80000</v>
      </c>
    </row>
    <row r="29" spans="1:11" ht="12.75" customHeight="1" x14ac:dyDescent="0.2">
      <c r="A29" s="191" t="s">
        <v>441</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0</v>
      </c>
      <c r="I36" s="49">
        <v>0</v>
      </c>
      <c r="J36" s="49">
        <v>0</v>
      </c>
      <c r="K36" s="49">
        <v>0</v>
      </c>
    </row>
    <row r="37" spans="1:11" ht="12.75" customHeight="1" x14ac:dyDescent="0.2">
      <c r="A37" s="224" t="s">
        <v>359</v>
      </c>
      <c r="B37" s="224"/>
      <c r="C37" s="224"/>
      <c r="D37" s="224"/>
      <c r="E37" s="224"/>
      <c r="F37" s="224"/>
      <c r="G37" s="12">
        <v>30</v>
      </c>
      <c r="H37" s="48">
        <f>SUM(H38:H47)</f>
        <v>468897</v>
      </c>
      <c r="I37" s="48">
        <f>SUM(I38:I47)</f>
        <v>238597</v>
      </c>
      <c r="J37" s="48">
        <f>SUM(J38:J47)</f>
        <v>806869</v>
      </c>
      <c r="K37" s="48">
        <f>SUM(K38:K47)</f>
        <v>337969</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144005</v>
      </c>
      <c r="I44" s="49">
        <v>85937</v>
      </c>
      <c r="J44" s="49">
        <v>274977</v>
      </c>
      <c r="K44" s="49">
        <v>129833</v>
      </c>
    </row>
    <row r="45" spans="1:11" ht="12.75" customHeight="1" x14ac:dyDescent="0.2">
      <c r="A45" s="190" t="s">
        <v>138</v>
      </c>
      <c r="B45" s="190"/>
      <c r="C45" s="190"/>
      <c r="D45" s="190"/>
      <c r="E45" s="190"/>
      <c r="F45" s="190"/>
      <c r="G45" s="11">
        <v>38</v>
      </c>
      <c r="H45" s="49">
        <v>324892</v>
      </c>
      <c r="I45" s="49">
        <v>152660</v>
      </c>
      <c r="J45" s="49">
        <v>531892</v>
      </c>
      <c r="K45" s="49">
        <v>208136</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4" t="s">
        <v>360</v>
      </c>
      <c r="B48" s="224"/>
      <c r="C48" s="224"/>
      <c r="D48" s="224"/>
      <c r="E48" s="224"/>
      <c r="F48" s="224"/>
      <c r="G48" s="12">
        <v>41</v>
      </c>
      <c r="H48" s="48">
        <f>SUM(H49:H55)</f>
        <v>990946</v>
      </c>
      <c r="I48" s="48">
        <f>SUM(I49:I55)</f>
        <v>737560</v>
      </c>
      <c r="J48" s="48">
        <f>SUM(J49:J55)</f>
        <v>851113</v>
      </c>
      <c r="K48" s="48">
        <f>SUM(K49:K55)</f>
        <v>568178</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149336</v>
      </c>
      <c r="I51" s="49">
        <v>102848</v>
      </c>
      <c r="J51" s="49">
        <v>161161</v>
      </c>
      <c r="K51" s="49">
        <v>81286</v>
      </c>
    </row>
    <row r="52" spans="1:11" ht="12.75" customHeight="1" x14ac:dyDescent="0.2">
      <c r="A52" s="228" t="s">
        <v>144</v>
      </c>
      <c r="B52" s="228"/>
      <c r="C52" s="228"/>
      <c r="D52" s="228"/>
      <c r="E52" s="228"/>
      <c r="F52" s="228"/>
      <c r="G52" s="11">
        <v>45</v>
      </c>
      <c r="H52" s="49">
        <v>841610</v>
      </c>
      <c r="I52" s="49">
        <v>634712</v>
      </c>
      <c r="J52" s="49">
        <v>689952</v>
      </c>
      <c r="K52" s="49">
        <v>486892</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0</v>
      </c>
      <c r="I55" s="49">
        <v>0</v>
      </c>
      <c r="J55" s="49">
        <v>0</v>
      </c>
      <c r="K55" s="49">
        <v>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432</v>
      </c>
      <c r="I58" s="49">
        <v>317</v>
      </c>
      <c r="J58" s="49">
        <v>488</v>
      </c>
      <c r="K58" s="49">
        <v>249</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361</v>
      </c>
      <c r="B60" s="224"/>
      <c r="C60" s="224"/>
      <c r="D60" s="224"/>
      <c r="E60" s="224"/>
      <c r="F60" s="224"/>
      <c r="G60" s="12">
        <v>53</v>
      </c>
      <c r="H60" s="48">
        <f>H8+H37+H56+H57</f>
        <v>89440004</v>
      </c>
      <c r="I60" s="48">
        <f t="shared" ref="I60:K60" si="0">I8+I37+I56+I57</f>
        <v>54698478</v>
      </c>
      <c r="J60" s="48">
        <f t="shared" si="0"/>
        <v>118440674</v>
      </c>
      <c r="K60" s="48">
        <f t="shared" si="0"/>
        <v>56669296</v>
      </c>
    </row>
    <row r="61" spans="1:11" ht="12.75" customHeight="1" x14ac:dyDescent="0.2">
      <c r="A61" s="224" t="s">
        <v>362</v>
      </c>
      <c r="B61" s="224"/>
      <c r="C61" s="224"/>
      <c r="D61" s="224"/>
      <c r="E61" s="224"/>
      <c r="F61" s="224"/>
      <c r="G61" s="12">
        <v>54</v>
      </c>
      <c r="H61" s="48">
        <f>H14+H48+H58+H59</f>
        <v>85992086</v>
      </c>
      <c r="I61" s="48">
        <f t="shared" ref="I61:K61" si="1">I14+I48+I58+I59</f>
        <v>52740513</v>
      </c>
      <c r="J61" s="48">
        <f t="shared" si="1"/>
        <v>112323204</v>
      </c>
      <c r="K61" s="48">
        <f t="shared" si="1"/>
        <v>53645735</v>
      </c>
    </row>
    <row r="62" spans="1:11" ht="12.75" customHeight="1" x14ac:dyDescent="0.2">
      <c r="A62" s="224" t="s">
        <v>363</v>
      </c>
      <c r="B62" s="224"/>
      <c r="C62" s="224"/>
      <c r="D62" s="224"/>
      <c r="E62" s="224"/>
      <c r="F62" s="224"/>
      <c r="G62" s="12">
        <v>55</v>
      </c>
      <c r="H62" s="48">
        <f>H60-H61</f>
        <v>3447918</v>
      </c>
      <c r="I62" s="48">
        <f t="shared" ref="I62:K62" si="2">I60-I61</f>
        <v>1957965</v>
      </c>
      <c r="J62" s="48">
        <f t="shared" si="2"/>
        <v>6117470</v>
      </c>
      <c r="K62" s="48">
        <f t="shared" si="2"/>
        <v>3023561</v>
      </c>
    </row>
    <row r="63" spans="1:11" ht="12.75" customHeight="1" x14ac:dyDescent="0.2">
      <c r="A63" s="229" t="s">
        <v>364</v>
      </c>
      <c r="B63" s="229"/>
      <c r="C63" s="229"/>
      <c r="D63" s="229"/>
      <c r="E63" s="229"/>
      <c r="F63" s="229"/>
      <c r="G63" s="12">
        <v>56</v>
      </c>
      <c r="H63" s="48">
        <f>+IF((H60-H61)&gt;0,(H60-H61),0)</f>
        <v>3447918</v>
      </c>
      <c r="I63" s="48">
        <f t="shared" ref="I63:K63" si="3">+IF((I60-I61)&gt;0,(I60-I61),0)</f>
        <v>1957965</v>
      </c>
      <c r="J63" s="48">
        <f t="shared" si="3"/>
        <v>6117470</v>
      </c>
      <c r="K63" s="48">
        <f t="shared" si="3"/>
        <v>3023561</v>
      </c>
    </row>
    <row r="64" spans="1:11" ht="12.75" customHeight="1" x14ac:dyDescent="0.2">
      <c r="A64" s="229" t="s">
        <v>365</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1106792</v>
      </c>
      <c r="I65" s="49">
        <v>901701</v>
      </c>
      <c r="J65" s="49">
        <v>1180505</v>
      </c>
      <c r="K65" s="49">
        <v>764606</v>
      </c>
    </row>
    <row r="66" spans="1:11" ht="12.75" customHeight="1" x14ac:dyDescent="0.2">
      <c r="A66" s="224" t="s">
        <v>366</v>
      </c>
      <c r="B66" s="224"/>
      <c r="C66" s="224"/>
      <c r="D66" s="224"/>
      <c r="E66" s="224"/>
      <c r="F66" s="224"/>
      <c r="G66" s="12">
        <v>59</v>
      </c>
      <c r="H66" s="48">
        <f>H62-H65</f>
        <v>2341126</v>
      </c>
      <c r="I66" s="48">
        <f t="shared" ref="I66:K66" si="5">I62-I65</f>
        <v>1056264</v>
      </c>
      <c r="J66" s="48">
        <f t="shared" si="5"/>
        <v>4936965</v>
      </c>
      <c r="K66" s="48">
        <f t="shared" si="5"/>
        <v>2258955</v>
      </c>
    </row>
    <row r="67" spans="1:11" ht="12.75" customHeight="1" x14ac:dyDescent="0.2">
      <c r="A67" s="229" t="s">
        <v>367</v>
      </c>
      <c r="B67" s="229"/>
      <c r="C67" s="229"/>
      <c r="D67" s="229"/>
      <c r="E67" s="229"/>
      <c r="F67" s="229"/>
      <c r="G67" s="12">
        <v>60</v>
      </c>
      <c r="H67" s="48">
        <f>+IF((H62-H65)&gt;0,(H62-H65),0)</f>
        <v>2341126</v>
      </c>
      <c r="I67" s="48">
        <f t="shared" ref="I67:K67" si="6">+IF((I62-I65)&gt;0,(I62-I65),0)</f>
        <v>1056264</v>
      </c>
      <c r="J67" s="48">
        <f t="shared" si="6"/>
        <v>4936965</v>
      </c>
      <c r="K67" s="48">
        <f t="shared" si="6"/>
        <v>2258955</v>
      </c>
    </row>
    <row r="68" spans="1:11" ht="12.75" customHeight="1" x14ac:dyDescent="0.2">
      <c r="A68" s="229" t="s">
        <v>368</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369</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370</v>
      </c>
      <c r="B74" s="229"/>
      <c r="C74" s="229"/>
      <c r="D74" s="229"/>
      <c r="E74" s="229"/>
      <c r="F74" s="229"/>
      <c r="G74" s="12">
        <v>66</v>
      </c>
      <c r="H74" s="71">
        <v>0</v>
      </c>
      <c r="I74" s="71">
        <v>0</v>
      </c>
      <c r="J74" s="71">
        <v>0</v>
      </c>
      <c r="K74" s="71">
        <v>0</v>
      </c>
    </row>
    <row r="75" spans="1:11" ht="12.75" customHeight="1" x14ac:dyDescent="0.2">
      <c r="A75" s="229" t="s">
        <v>371</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372</v>
      </c>
      <c r="B77" s="224"/>
      <c r="C77" s="224"/>
      <c r="D77" s="224"/>
      <c r="E77" s="224"/>
      <c r="F77" s="224"/>
      <c r="G77" s="12">
        <v>68</v>
      </c>
      <c r="H77" s="71">
        <v>0</v>
      </c>
      <c r="I77" s="71">
        <v>0</v>
      </c>
      <c r="J77" s="71">
        <v>0</v>
      </c>
      <c r="K77" s="71">
        <v>0</v>
      </c>
    </row>
    <row r="78" spans="1:11" ht="12.75" customHeight="1" x14ac:dyDescent="0.2">
      <c r="A78" s="234" t="s">
        <v>373</v>
      </c>
      <c r="B78" s="234"/>
      <c r="C78" s="234"/>
      <c r="D78" s="234"/>
      <c r="E78" s="234"/>
      <c r="F78" s="234"/>
      <c r="G78" s="42">
        <v>69</v>
      </c>
      <c r="H78" s="50">
        <v>0</v>
      </c>
      <c r="I78" s="50">
        <v>0</v>
      </c>
      <c r="J78" s="50">
        <v>0</v>
      </c>
      <c r="K78" s="50">
        <v>0</v>
      </c>
    </row>
    <row r="79" spans="1:11" ht="12.75" customHeight="1" x14ac:dyDescent="0.2">
      <c r="A79" s="234" t="s">
        <v>374</v>
      </c>
      <c r="B79" s="234"/>
      <c r="C79" s="234"/>
      <c r="D79" s="234"/>
      <c r="E79" s="234"/>
      <c r="F79" s="234"/>
      <c r="G79" s="42">
        <v>70</v>
      </c>
      <c r="H79" s="50">
        <v>0</v>
      </c>
      <c r="I79" s="50">
        <v>0</v>
      </c>
      <c r="J79" s="50">
        <v>0</v>
      </c>
      <c r="K79" s="50">
        <v>0</v>
      </c>
    </row>
    <row r="80" spans="1:11" ht="12.75" customHeight="1" x14ac:dyDescent="0.2">
      <c r="A80" s="224" t="s">
        <v>375</v>
      </c>
      <c r="B80" s="224"/>
      <c r="C80" s="224"/>
      <c r="D80" s="224"/>
      <c r="E80" s="224"/>
      <c r="F80" s="224"/>
      <c r="G80" s="12">
        <v>71</v>
      </c>
      <c r="H80" s="71">
        <v>0</v>
      </c>
      <c r="I80" s="71">
        <v>0</v>
      </c>
      <c r="J80" s="71">
        <v>0</v>
      </c>
      <c r="K80" s="71">
        <v>0</v>
      </c>
    </row>
    <row r="81" spans="1:11" ht="12.75" customHeight="1" x14ac:dyDescent="0.2">
      <c r="A81" s="224" t="s">
        <v>376</v>
      </c>
      <c r="B81" s="224"/>
      <c r="C81" s="224"/>
      <c r="D81" s="224"/>
      <c r="E81" s="224"/>
      <c r="F81" s="224"/>
      <c r="G81" s="12">
        <v>72</v>
      </c>
      <c r="H81" s="71">
        <v>0</v>
      </c>
      <c r="I81" s="71">
        <v>0</v>
      </c>
      <c r="J81" s="71">
        <v>0</v>
      </c>
      <c r="K81" s="71">
        <v>0</v>
      </c>
    </row>
    <row r="82" spans="1:11" ht="12.75" customHeight="1" x14ac:dyDescent="0.2">
      <c r="A82" s="229" t="s">
        <v>377</v>
      </c>
      <c r="B82" s="229"/>
      <c r="C82" s="229"/>
      <c r="D82" s="229"/>
      <c r="E82" s="229"/>
      <c r="F82" s="229"/>
      <c r="G82" s="12">
        <v>73</v>
      </c>
      <c r="H82" s="71">
        <v>0</v>
      </c>
      <c r="I82" s="71">
        <v>0</v>
      </c>
      <c r="J82" s="71">
        <v>0</v>
      </c>
      <c r="K82" s="71">
        <v>0</v>
      </c>
    </row>
    <row r="83" spans="1:11" ht="12.75" customHeight="1" x14ac:dyDescent="0.2">
      <c r="A83" s="229" t="s">
        <v>378</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379</v>
      </c>
      <c r="B85" s="235"/>
      <c r="C85" s="235"/>
      <c r="D85" s="235"/>
      <c r="E85" s="235"/>
      <c r="F85" s="235"/>
      <c r="G85" s="12">
        <v>75</v>
      </c>
      <c r="H85" s="51">
        <f>H86+H87</f>
        <v>2341126</v>
      </c>
      <c r="I85" s="51">
        <f>I86+I87</f>
        <v>1056264</v>
      </c>
      <c r="J85" s="51">
        <f>J86+J87</f>
        <v>4936965</v>
      </c>
      <c r="K85" s="51">
        <f>K86+K87</f>
        <v>2258955</v>
      </c>
    </row>
    <row r="86" spans="1:11" ht="12.75" customHeight="1" x14ac:dyDescent="0.2">
      <c r="A86" s="236" t="s">
        <v>157</v>
      </c>
      <c r="B86" s="236"/>
      <c r="C86" s="236"/>
      <c r="D86" s="236"/>
      <c r="E86" s="236"/>
      <c r="F86" s="236"/>
      <c r="G86" s="11">
        <v>76</v>
      </c>
      <c r="H86" s="52">
        <v>2293284</v>
      </c>
      <c r="I86" s="52">
        <v>912795</v>
      </c>
      <c r="J86" s="52">
        <v>4940126</v>
      </c>
      <c r="K86" s="52">
        <v>2262116</v>
      </c>
    </row>
    <row r="87" spans="1:11" ht="12.75" customHeight="1" x14ac:dyDescent="0.2">
      <c r="A87" s="236" t="s">
        <v>158</v>
      </c>
      <c r="B87" s="236"/>
      <c r="C87" s="236"/>
      <c r="D87" s="236"/>
      <c r="E87" s="236"/>
      <c r="F87" s="236"/>
      <c r="G87" s="11">
        <v>77</v>
      </c>
      <c r="H87" s="52">
        <v>47842</v>
      </c>
      <c r="I87" s="52">
        <v>143469</v>
      </c>
      <c r="J87" s="52">
        <v>-3161</v>
      </c>
      <c r="K87" s="52">
        <v>-3161</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2341126</v>
      </c>
      <c r="I89" s="52">
        <v>1056264</v>
      </c>
      <c r="J89" s="52">
        <v>4936965</v>
      </c>
      <c r="K89" s="52">
        <v>2258955</v>
      </c>
    </row>
    <row r="90" spans="1:11" ht="24" customHeight="1" x14ac:dyDescent="0.2">
      <c r="A90" s="192" t="s">
        <v>435</v>
      </c>
      <c r="B90" s="192"/>
      <c r="C90" s="192"/>
      <c r="D90" s="192"/>
      <c r="E90" s="192"/>
      <c r="F90" s="192"/>
      <c r="G90" s="12">
        <v>79</v>
      </c>
      <c r="H90" s="69">
        <f>H91+H98</f>
        <v>-83860</v>
      </c>
      <c r="I90" s="69">
        <f>I91+I98</f>
        <v>-93893</v>
      </c>
      <c r="J90" s="69">
        <f t="shared" ref="J90:K90" si="8">J91+J98</f>
        <v>-331699</v>
      </c>
      <c r="K90" s="69">
        <f t="shared" si="8"/>
        <v>-331699</v>
      </c>
    </row>
    <row r="91" spans="1:11" ht="24" customHeight="1" x14ac:dyDescent="0.2">
      <c r="A91" s="239" t="s">
        <v>442</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380</v>
      </c>
      <c r="B92" s="228"/>
      <c r="C92" s="228"/>
      <c r="D92" s="228"/>
      <c r="E92" s="228"/>
      <c r="F92" s="228"/>
      <c r="G92" s="12">
        <v>81</v>
      </c>
      <c r="H92" s="52">
        <v>0</v>
      </c>
      <c r="I92" s="52">
        <v>0</v>
      </c>
      <c r="J92" s="52">
        <v>0</v>
      </c>
      <c r="K92" s="52">
        <v>0</v>
      </c>
    </row>
    <row r="93" spans="1:11" ht="38.25" customHeight="1" x14ac:dyDescent="0.2">
      <c r="A93" s="228" t="s">
        <v>381</v>
      </c>
      <c r="B93" s="228"/>
      <c r="C93" s="228"/>
      <c r="D93" s="228"/>
      <c r="E93" s="228"/>
      <c r="F93" s="228"/>
      <c r="G93" s="12">
        <v>82</v>
      </c>
      <c r="H93" s="52">
        <v>0</v>
      </c>
      <c r="I93" s="52">
        <v>0</v>
      </c>
      <c r="J93" s="52">
        <v>0</v>
      </c>
      <c r="K93" s="52">
        <v>0</v>
      </c>
    </row>
    <row r="94" spans="1:11" ht="38.25" customHeight="1" x14ac:dyDescent="0.2">
      <c r="A94" s="228" t="s">
        <v>382</v>
      </c>
      <c r="B94" s="228"/>
      <c r="C94" s="228"/>
      <c r="D94" s="228"/>
      <c r="E94" s="228"/>
      <c r="F94" s="228"/>
      <c r="G94" s="12">
        <v>83</v>
      </c>
      <c r="H94" s="52">
        <v>0</v>
      </c>
      <c r="I94" s="52">
        <v>0</v>
      </c>
      <c r="J94" s="52">
        <v>0</v>
      </c>
      <c r="K94" s="52">
        <v>0</v>
      </c>
    </row>
    <row r="95" spans="1:11" x14ac:dyDescent="0.2">
      <c r="A95" s="228" t="s">
        <v>383</v>
      </c>
      <c r="B95" s="228"/>
      <c r="C95" s="228"/>
      <c r="D95" s="228"/>
      <c r="E95" s="228"/>
      <c r="F95" s="228"/>
      <c r="G95" s="12">
        <v>84</v>
      </c>
      <c r="H95" s="52">
        <v>0</v>
      </c>
      <c r="I95" s="52">
        <v>0</v>
      </c>
      <c r="J95" s="52">
        <v>0</v>
      </c>
      <c r="K95" s="52">
        <v>0</v>
      </c>
    </row>
    <row r="96" spans="1:11" x14ac:dyDescent="0.2">
      <c r="A96" s="228" t="s">
        <v>384</v>
      </c>
      <c r="B96" s="228"/>
      <c r="C96" s="228"/>
      <c r="D96" s="228"/>
      <c r="E96" s="228"/>
      <c r="F96" s="228"/>
      <c r="G96" s="12">
        <v>85</v>
      </c>
      <c r="H96" s="52">
        <v>0</v>
      </c>
      <c r="I96" s="52">
        <v>0</v>
      </c>
      <c r="J96" s="52">
        <v>0</v>
      </c>
      <c r="K96" s="52">
        <v>0</v>
      </c>
    </row>
    <row r="97" spans="1:11" ht="26.25" customHeight="1" x14ac:dyDescent="0.2">
      <c r="A97" s="228" t="s">
        <v>385</v>
      </c>
      <c r="B97" s="228"/>
      <c r="C97" s="228"/>
      <c r="D97" s="228"/>
      <c r="E97" s="228"/>
      <c r="F97" s="228"/>
      <c r="G97" s="12">
        <v>86</v>
      </c>
      <c r="H97" s="52">
        <v>0</v>
      </c>
      <c r="I97" s="52">
        <v>0</v>
      </c>
      <c r="J97" s="52">
        <v>0</v>
      </c>
      <c r="K97" s="52">
        <v>0</v>
      </c>
    </row>
    <row r="98" spans="1:11" ht="25.5" customHeight="1" x14ac:dyDescent="0.2">
      <c r="A98" s="239" t="s">
        <v>436</v>
      </c>
      <c r="B98" s="239"/>
      <c r="C98" s="239"/>
      <c r="D98" s="239"/>
      <c r="E98" s="239"/>
      <c r="F98" s="239"/>
      <c r="G98" s="12">
        <v>87</v>
      </c>
      <c r="H98" s="69">
        <f>SUM(H99:H106)</f>
        <v>-83860</v>
      </c>
      <c r="I98" s="69">
        <f>SUM(I99:I106)</f>
        <v>-93893</v>
      </c>
      <c r="J98" s="69">
        <f t="shared" ref="J98:K98" si="10">SUM(J99:J106)</f>
        <v>-331699</v>
      </c>
      <c r="K98" s="69">
        <f t="shared" si="10"/>
        <v>-331699</v>
      </c>
    </row>
    <row r="99" spans="1:11" x14ac:dyDescent="0.2">
      <c r="A99" s="240" t="s">
        <v>160</v>
      </c>
      <c r="B99" s="240"/>
      <c r="C99" s="240"/>
      <c r="D99" s="240"/>
      <c r="E99" s="240"/>
      <c r="F99" s="240"/>
      <c r="G99" s="11">
        <v>88</v>
      </c>
      <c r="H99" s="52">
        <v>-83860</v>
      </c>
      <c r="I99" s="52">
        <v>-93893</v>
      </c>
      <c r="J99" s="52">
        <v>-331699</v>
      </c>
      <c r="K99" s="52">
        <v>-331699</v>
      </c>
    </row>
    <row r="100" spans="1:11" ht="36" customHeight="1" x14ac:dyDescent="0.2">
      <c r="A100" s="228" t="s">
        <v>386</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387</v>
      </c>
      <c r="B104" s="228"/>
      <c r="C104" s="228"/>
      <c r="D104" s="228"/>
      <c r="E104" s="228"/>
      <c r="F104" s="228"/>
      <c r="G104" s="11">
        <v>93</v>
      </c>
      <c r="H104" s="52">
        <v>0</v>
      </c>
      <c r="I104" s="52">
        <v>0</v>
      </c>
      <c r="J104" s="52">
        <v>0</v>
      </c>
      <c r="K104" s="52">
        <v>0</v>
      </c>
    </row>
    <row r="105" spans="1:11" ht="26.25" customHeight="1" x14ac:dyDescent="0.2">
      <c r="A105" s="228" t="s">
        <v>388</v>
      </c>
      <c r="B105" s="228"/>
      <c r="C105" s="228"/>
      <c r="D105" s="228"/>
      <c r="E105" s="228"/>
      <c r="F105" s="228"/>
      <c r="G105" s="11">
        <v>94</v>
      </c>
      <c r="H105" s="52">
        <v>0</v>
      </c>
      <c r="I105" s="52">
        <v>0</v>
      </c>
      <c r="J105" s="52">
        <v>0</v>
      </c>
      <c r="K105" s="52">
        <v>0</v>
      </c>
    </row>
    <row r="106" spans="1:11" x14ac:dyDescent="0.2">
      <c r="A106" s="228" t="s">
        <v>389</v>
      </c>
      <c r="B106" s="228"/>
      <c r="C106" s="228"/>
      <c r="D106" s="228"/>
      <c r="E106" s="228"/>
      <c r="F106" s="228"/>
      <c r="G106" s="11">
        <v>95</v>
      </c>
      <c r="H106" s="52">
        <v>0</v>
      </c>
      <c r="I106" s="52">
        <v>0</v>
      </c>
      <c r="J106" s="52">
        <v>0</v>
      </c>
      <c r="K106" s="52">
        <v>0</v>
      </c>
    </row>
    <row r="107" spans="1:11" ht="24.75" customHeight="1" x14ac:dyDescent="0.2">
      <c r="A107" s="228" t="s">
        <v>390</v>
      </c>
      <c r="B107" s="228"/>
      <c r="C107" s="228"/>
      <c r="D107" s="228"/>
      <c r="E107" s="228"/>
      <c r="F107" s="228"/>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-83860</v>
      </c>
      <c r="I108" s="69">
        <f>I91+I98-I107-I97</f>
        <v>-93893</v>
      </c>
      <c r="J108" s="69">
        <f t="shared" ref="J108:K108" si="11">J91+J98-J107-J97</f>
        <v>-331699</v>
      </c>
      <c r="K108" s="69">
        <f t="shared" si="11"/>
        <v>-331699</v>
      </c>
    </row>
    <row r="109" spans="1:11" ht="12.75" customHeight="1" x14ac:dyDescent="0.2">
      <c r="A109" s="192" t="s">
        <v>391</v>
      </c>
      <c r="B109" s="192"/>
      <c r="C109" s="192"/>
      <c r="D109" s="192"/>
      <c r="E109" s="192"/>
      <c r="F109" s="192"/>
      <c r="G109" s="12">
        <v>98</v>
      </c>
      <c r="H109" s="51">
        <f>H89+H108</f>
        <v>2257266</v>
      </c>
      <c r="I109" s="51">
        <f>I89+I108</f>
        <v>962371</v>
      </c>
      <c r="J109" s="51">
        <f t="shared" ref="J109:K109" si="12">J89+J108</f>
        <v>4605266</v>
      </c>
      <c r="K109" s="51">
        <f t="shared" si="12"/>
        <v>1927256</v>
      </c>
    </row>
    <row r="110" spans="1:11" x14ac:dyDescent="0.2">
      <c r="A110" s="231" t="s">
        <v>164</v>
      </c>
      <c r="B110" s="231"/>
      <c r="C110" s="231"/>
      <c r="D110" s="231"/>
      <c r="E110" s="231"/>
      <c r="F110" s="231"/>
      <c r="G110" s="232"/>
      <c r="H110" s="232"/>
      <c r="I110" s="232"/>
      <c r="J110" s="233"/>
      <c r="K110" s="233"/>
    </row>
    <row r="111" spans="1:11" ht="12.75" customHeight="1" x14ac:dyDescent="0.2">
      <c r="A111" s="235" t="s">
        <v>392</v>
      </c>
      <c r="B111" s="235"/>
      <c r="C111" s="235"/>
      <c r="D111" s="235"/>
      <c r="E111" s="235"/>
      <c r="F111" s="235"/>
      <c r="G111" s="12">
        <v>99</v>
      </c>
      <c r="H111" s="51">
        <f>H112+H113</f>
        <v>2257266</v>
      </c>
      <c r="I111" s="51">
        <f>I112+I113</f>
        <v>962371</v>
      </c>
      <c r="J111" s="51">
        <f>J112+J113</f>
        <v>4605266</v>
      </c>
      <c r="K111" s="51">
        <f>K112+K113</f>
        <v>1927256</v>
      </c>
    </row>
    <row r="112" spans="1:11" ht="12.75" customHeight="1" x14ac:dyDescent="0.2">
      <c r="A112" s="236" t="s">
        <v>113</v>
      </c>
      <c r="B112" s="236"/>
      <c r="C112" s="236"/>
      <c r="D112" s="236"/>
      <c r="E112" s="236"/>
      <c r="F112" s="236"/>
      <c r="G112" s="11">
        <v>100</v>
      </c>
      <c r="H112" s="52">
        <v>2209424</v>
      </c>
      <c r="I112" s="52">
        <v>818902</v>
      </c>
      <c r="J112" s="52">
        <v>4608427</v>
      </c>
      <c r="K112" s="52">
        <v>1930417</v>
      </c>
    </row>
    <row r="113" spans="1:11" ht="12.75" customHeight="1" x14ac:dyDescent="0.2">
      <c r="A113" s="236" t="s">
        <v>165</v>
      </c>
      <c r="B113" s="236"/>
      <c r="C113" s="236"/>
      <c r="D113" s="236"/>
      <c r="E113" s="236"/>
      <c r="F113" s="236"/>
      <c r="G113" s="11">
        <v>101</v>
      </c>
      <c r="H113" s="52">
        <v>47842</v>
      </c>
      <c r="I113" s="52">
        <v>143469</v>
      </c>
      <c r="J113" s="52">
        <v>-3161</v>
      </c>
      <c r="K113" s="52">
        <v>-3161</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oddHeader>&amp;L&amp;"Segoe UI Light"&amp;9&amp;K000000 Classification: Span_Confidential&amp;1#_x000D_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8" zoomScale="85" zoomScaleNormal="100" zoomScaleSheetLayoutView="85" workbookViewId="0">
      <selection activeCell="I60" sqref="I60"/>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464</v>
      </c>
      <c r="B2" s="196"/>
      <c r="C2" s="196"/>
      <c r="D2" s="196"/>
      <c r="E2" s="196"/>
      <c r="F2" s="196"/>
      <c r="G2" s="196"/>
      <c r="H2" s="196"/>
      <c r="I2" s="196"/>
    </row>
    <row r="3" spans="1:9" x14ac:dyDescent="0.2">
      <c r="A3" s="245" t="s">
        <v>446</v>
      </c>
      <c r="B3" s="246"/>
      <c r="C3" s="246"/>
      <c r="D3" s="246"/>
      <c r="E3" s="246"/>
      <c r="F3" s="246"/>
      <c r="G3" s="246"/>
      <c r="H3" s="246"/>
      <c r="I3" s="246"/>
    </row>
    <row r="4" spans="1:9" x14ac:dyDescent="0.2">
      <c r="A4" s="244" t="s">
        <v>465</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3447918</v>
      </c>
      <c r="I8" s="64">
        <v>6117470</v>
      </c>
    </row>
    <row r="9" spans="1:9" ht="12.75" customHeight="1" x14ac:dyDescent="0.2">
      <c r="A9" s="248" t="s">
        <v>171</v>
      </c>
      <c r="B9" s="248"/>
      <c r="C9" s="248"/>
      <c r="D9" s="248"/>
      <c r="E9" s="248"/>
      <c r="F9" s="248"/>
      <c r="G9" s="65">
        <v>2</v>
      </c>
      <c r="H9" s="66">
        <f>H10+H11+H12+H13+H14+H15+H16+H17</f>
        <v>1935232</v>
      </c>
      <c r="I9" s="66">
        <f>I10+I11+I12+I13+I14+I15+I16+I17</f>
        <v>1962119</v>
      </c>
    </row>
    <row r="10" spans="1:9" ht="12.75" customHeight="1" x14ac:dyDescent="0.2">
      <c r="A10" s="225" t="s">
        <v>172</v>
      </c>
      <c r="B10" s="225"/>
      <c r="C10" s="225"/>
      <c r="D10" s="225"/>
      <c r="E10" s="225"/>
      <c r="F10" s="225"/>
      <c r="G10" s="63">
        <v>3</v>
      </c>
      <c r="H10" s="64">
        <v>1873192</v>
      </c>
      <c r="I10" s="64">
        <v>2078303</v>
      </c>
    </row>
    <row r="11" spans="1:9" ht="22.15" customHeight="1" x14ac:dyDescent="0.2">
      <c r="A11" s="225" t="s">
        <v>173</v>
      </c>
      <c r="B11" s="225"/>
      <c r="C11" s="225"/>
      <c r="D11" s="225"/>
      <c r="E11" s="225"/>
      <c r="F11" s="225"/>
      <c r="G11" s="63">
        <v>4</v>
      </c>
      <c r="H11" s="64">
        <v>13079</v>
      </c>
      <c r="I11" s="64">
        <v>40842</v>
      </c>
    </row>
    <row r="12" spans="1:9" ht="23.45" customHeight="1" x14ac:dyDescent="0.2">
      <c r="A12" s="225" t="s">
        <v>174</v>
      </c>
      <c r="B12" s="225"/>
      <c r="C12" s="225"/>
      <c r="D12" s="225"/>
      <c r="E12" s="225"/>
      <c r="F12" s="225"/>
      <c r="G12" s="63">
        <v>5</v>
      </c>
      <c r="H12" s="64">
        <v>1087</v>
      </c>
      <c r="I12" s="64">
        <v>200488</v>
      </c>
    </row>
    <row r="13" spans="1:9" ht="12.75" customHeight="1" x14ac:dyDescent="0.2">
      <c r="A13" s="225" t="s">
        <v>175</v>
      </c>
      <c r="B13" s="225"/>
      <c r="C13" s="225"/>
      <c r="D13" s="225"/>
      <c r="E13" s="225"/>
      <c r="F13" s="225"/>
      <c r="G13" s="63">
        <v>6</v>
      </c>
      <c r="H13" s="64">
        <v>-144005</v>
      </c>
      <c r="I13" s="64">
        <v>-274977</v>
      </c>
    </row>
    <row r="14" spans="1:9" ht="12.75" customHeight="1" x14ac:dyDescent="0.2">
      <c r="A14" s="225" t="s">
        <v>176</v>
      </c>
      <c r="B14" s="225"/>
      <c r="C14" s="225"/>
      <c r="D14" s="225"/>
      <c r="E14" s="225"/>
      <c r="F14" s="225"/>
      <c r="G14" s="63">
        <v>7</v>
      </c>
      <c r="H14" s="64">
        <v>149336</v>
      </c>
      <c r="I14" s="64">
        <v>161161</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-55954</v>
      </c>
      <c r="I16" s="64">
        <v>-314959</v>
      </c>
    </row>
    <row r="17" spans="1:9" ht="25.15" customHeight="1" x14ac:dyDescent="0.2">
      <c r="A17" s="225" t="s">
        <v>179</v>
      </c>
      <c r="B17" s="225"/>
      <c r="C17" s="225"/>
      <c r="D17" s="225"/>
      <c r="E17" s="225"/>
      <c r="F17" s="225"/>
      <c r="G17" s="63">
        <v>10</v>
      </c>
      <c r="H17" s="64">
        <v>98497</v>
      </c>
      <c r="I17" s="64">
        <v>71261</v>
      </c>
    </row>
    <row r="18" spans="1:9" ht="28.15" customHeight="1" x14ac:dyDescent="0.2">
      <c r="A18" s="247" t="s">
        <v>306</v>
      </c>
      <c r="B18" s="247"/>
      <c r="C18" s="247"/>
      <c r="D18" s="247"/>
      <c r="E18" s="247"/>
      <c r="F18" s="247"/>
      <c r="G18" s="65">
        <v>11</v>
      </c>
      <c r="H18" s="66">
        <f>H8+H9</f>
        <v>5383150</v>
      </c>
      <c r="I18" s="66">
        <f>I8+I9</f>
        <v>8079589</v>
      </c>
    </row>
    <row r="19" spans="1:9" ht="12.75" customHeight="1" x14ac:dyDescent="0.2">
      <c r="A19" s="248" t="s">
        <v>180</v>
      </c>
      <c r="B19" s="248"/>
      <c r="C19" s="248"/>
      <c r="D19" s="248"/>
      <c r="E19" s="248"/>
      <c r="F19" s="248"/>
      <c r="G19" s="65">
        <v>12</v>
      </c>
      <c r="H19" s="66">
        <f>H20+H21+H22+H23</f>
        <v>-1216471</v>
      </c>
      <c r="I19" s="66">
        <f>I20+I21+I22+I23</f>
        <v>-9214830</v>
      </c>
    </row>
    <row r="20" spans="1:9" ht="12.75" customHeight="1" x14ac:dyDescent="0.2">
      <c r="A20" s="225" t="s">
        <v>181</v>
      </c>
      <c r="B20" s="225"/>
      <c r="C20" s="225"/>
      <c r="D20" s="225"/>
      <c r="E20" s="225"/>
      <c r="F20" s="225"/>
      <c r="G20" s="63">
        <v>13</v>
      </c>
      <c r="H20" s="64">
        <v>355020</v>
      </c>
      <c r="I20" s="64">
        <v>7252145</v>
      </c>
    </row>
    <row r="21" spans="1:9" ht="12.75" customHeight="1" x14ac:dyDescent="0.2">
      <c r="A21" s="225" t="s">
        <v>182</v>
      </c>
      <c r="B21" s="225"/>
      <c r="C21" s="225"/>
      <c r="D21" s="225"/>
      <c r="E21" s="225"/>
      <c r="F21" s="225"/>
      <c r="G21" s="63">
        <v>14</v>
      </c>
      <c r="H21" s="64">
        <v>3277868</v>
      </c>
      <c r="I21" s="64">
        <v>-14213161</v>
      </c>
    </row>
    <row r="22" spans="1:9" ht="12.75" customHeight="1" x14ac:dyDescent="0.2">
      <c r="A22" s="225" t="s">
        <v>183</v>
      </c>
      <c r="B22" s="225"/>
      <c r="C22" s="225"/>
      <c r="D22" s="225"/>
      <c r="E22" s="225"/>
      <c r="F22" s="225"/>
      <c r="G22" s="63">
        <v>15</v>
      </c>
      <c r="H22" s="64">
        <v>-1277377</v>
      </c>
      <c r="I22" s="64">
        <v>-1401741</v>
      </c>
    </row>
    <row r="23" spans="1:9" ht="12.75" customHeight="1" x14ac:dyDescent="0.2">
      <c r="A23" s="225" t="s">
        <v>184</v>
      </c>
      <c r="B23" s="225"/>
      <c r="C23" s="225"/>
      <c r="D23" s="225"/>
      <c r="E23" s="225"/>
      <c r="F23" s="225"/>
      <c r="G23" s="63">
        <v>16</v>
      </c>
      <c r="H23" s="64">
        <v>-3571982</v>
      </c>
      <c r="I23" s="64">
        <v>-852073</v>
      </c>
    </row>
    <row r="24" spans="1:9" ht="12.75" customHeight="1" x14ac:dyDescent="0.2">
      <c r="A24" s="247" t="s">
        <v>185</v>
      </c>
      <c r="B24" s="247"/>
      <c r="C24" s="247"/>
      <c r="D24" s="247"/>
      <c r="E24" s="247"/>
      <c r="F24" s="247"/>
      <c r="G24" s="65">
        <v>17</v>
      </c>
      <c r="H24" s="66">
        <f>H18+H19</f>
        <v>4166679</v>
      </c>
      <c r="I24" s="66">
        <f>I18+I19</f>
        <v>-1135241</v>
      </c>
    </row>
    <row r="25" spans="1:9" ht="12.75" customHeight="1" x14ac:dyDescent="0.2">
      <c r="A25" s="190" t="s">
        <v>186</v>
      </c>
      <c r="B25" s="190"/>
      <c r="C25" s="190"/>
      <c r="D25" s="190"/>
      <c r="E25" s="190"/>
      <c r="F25" s="190"/>
      <c r="G25" s="63">
        <v>18</v>
      </c>
      <c r="H25" s="64">
        <v>-111524</v>
      </c>
      <c r="I25" s="64">
        <v>-166935</v>
      </c>
    </row>
    <row r="26" spans="1:9" ht="12.75" customHeight="1" x14ac:dyDescent="0.2">
      <c r="A26" s="190" t="s">
        <v>187</v>
      </c>
      <c r="B26" s="190"/>
      <c r="C26" s="190"/>
      <c r="D26" s="190"/>
      <c r="E26" s="190"/>
      <c r="F26" s="190"/>
      <c r="G26" s="63">
        <v>19</v>
      </c>
      <c r="H26" s="64">
        <v>-393932</v>
      </c>
      <c r="I26" s="64">
        <v>-525376</v>
      </c>
    </row>
    <row r="27" spans="1:9" ht="25.9" customHeight="1" x14ac:dyDescent="0.2">
      <c r="A27" s="252" t="s">
        <v>188</v>
      </c>
      <c r="B27" s="252"/>
      <c r="C27" s="252"/>
      <c r="D27" s="252"/>
      <c r="E27" s="252"/>
      <c r="F27" s="252"/>
      <c r="G27" s="65">
        <v>20</v>
      </c>
      <c r="H27" s="66">
        <f>H24+H25+H26</f>
        <v>3661223</v>
      </c>
      <c r="I27" s="66">
        <f>I24+I25+I26</f>
        <v>-1827552</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10295</v>
      </c>
      <c r="I29" s="67">
        <v>20042</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144005</v>
      </c>
      <c r="I31" s="67">
        <v>274977</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154300</v>
      </c>
      <c r="I35" s="68">
        <f>I29+I30+I31+I32+I33+I34</f>
        <v>295019</v>
      </c>
    </row>
    <row r="36" spans="1:9" ht="22.9" customHeight="1" x14ac:dyDescent="0.2">
      <c r="A36" s="190" t="s">
        <v>197</v>
      </c>
      <c r="B36" s="190"/>
      <c r="C36" s="190"/>
      <c r="D36" s="190"/>
      <c r="E36" s="190"/>
      <c r="F36" s="190"/>
      <c r="G36" s="63">
        <v>28</v>
      </c>
      <c r="H36" s="67">
        <v>-556815</v>
      </c>
      <c r="I36" s="67">
        <v>-731829</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-2064497</v>
      </c>
      <c r="I39" s="67">
        <v>-2216432</v>
      </c>
    </row>
    <row r="40" spans="1:9" ht="12.75" customHeight="1" x14ac:dyDescent="0.2">
      <c r="A40" s="190" t="s">
        <v>201</v>
      </c>
      <c r="B40" s="190"/>
      <c r="C40" s="190"/>
      <c r="D40" s="190"/>
      <c r="E40" s="190"/>
      <c r="F40" s="190"/>
      <c r="G40" s="63">
        <v>32</v>
      </c>
      <c r="H40" s="67">
        <v>0</v>
      </c>
      <c r="I40" s="67">
        <v>-120000</v>
      </c>
    </row>
    <row r="41" spans="1:9" ht="24" customHeight="1" x14ac:dyDescent="0.2">
      <c r="A41" s="247" t="s">
        <v>202</v>
      </c>
      <c r="B41" s="247"/>
      <c r="C41" s="247"/>
      <c r="D41" s="247"/>
      <c r="E41" s="247"/>
      <c r="F41" s="247"/>
      <c r="G41" s="65">
        <v>33</v>
      </c>
      <c r="H41" s="68">
        <f>H36+H37+H38+H39+H40</f>
        <v>-2621312</v>
      </c>
      <c r="I41" s="68">
        <f>I36+I37+I38+I39+I40</f>
        <v>-3068261</v>
      </c>
    </row>
    <row r="42" spans="1:9" ht="29.45" customHeight="1" x14ac:dyDescent="0.2">
      <c r="A42" s="252" t="s">
        <v>203</v>
      </c>
      <c r="B42" s="252"/>
      <c r="C42" s="252"/>
      <c r="D42" s="252"/>
      <c r="E42" s="252"/>
      <c r="F42" s="252"/>
      <c r="G42" s="65">
        <v>34</v>
      </c>
      <c r="H42" s="68">
        <f>H35+H41</f>
        <v>-2467012</v>
      </c>
      <c r="I42" s="68">
        <f>I35+I41</f>
        <v>-2773242</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6000000</v>
      </c>
      <c r="I46" s="67">
        <v>6501000</v>
      </c>
    </row>
    <row r="47" spans="1:9" ht="12.75" customHeight="1" x14ac:dyDescent="0.2">
      <c r="A47" s="190" t="s">
        <v>208</v>
      </c>
      <c r="B47" s="190"/>
      <c r="C47" s="190"/>
      <c r="D47" s="190"/>
      <c r="E47" s="190"/>
      <c r="F47" s="190"/>
      <c r="G47" s="63">
        <v>38</v>
      </c>
      <c r="H47" s="67">
        <v>31523</v>
      </c>
      <c r="I47" s="67">
        <v>0</v>
      </c>
    </row>
    <row r="48" spans="1:9" ht="22.15" customHeight="1" x14ac:dyDescent="0.2">
      <c r="A48" s="247" t="s">
        <v>209</v>
      </c>
      <c r="B48" s="247"/>
      <c r="C48" s="247"/>
      <c r="D48" s="247"/>
      <c r="E48" s="247"/>
      <c r="F48" s="247"/>
      <c r="G48" s="65">
        <v>39</v>
      </c>
      <c r="H48" s="68">
        <f>H44+H45+H46+H47</f>
        <v>6031523</v>
      </c>
      <c r="I48" s="68">
        <f>I44+I45+I46+I47</f>
        <v>6501000</v>
      </c>
    </row>
    <row r="49" spans="1:9" ht="24.6" customHeight="1" x14ac:dyDescent="0.2">
      <c r="A49" s="190" t="s">
        <v>305</v>
      </c>
      <c r="B49" s="190"/>
      <c r="C49" s="190"/>
      <c r="D49" s="190"/>
      <c r="E49" s="190"/>
      <c r="F49" s="190"/>
      <c r="G49" s="63">
        <v>40</v>
      </c>
      <c r="H49" s="67">
        <v>-4033333</v>
      </c>
      <c r="I49" s="67">
        <v>-5750000</v>
      </c>
    </row>
    <row r="50" spans="1:9" ht="12.75" customHeight="1" x14ac:dyDescent="0.2">
      <c r="A50" s="190" t="s">
        <v>210</v>
      </c>
      <c r="B50" s="190"/>
      <c r="C50" s="190"/>
      <c r="D50" s="190"/>
      <c r="E50" s="190"/>
      <c r="F50" s="190"/>
      <c r="G50" s="63">
        <v>41</v>
      </c>
      <c r="H50" s="67">
        <v>0</v>
      </c>
      <c r="I50" s="67">
        <v>-1564299</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-314658</v>
      </c>
      <c r="I52" s="67">
        <v>-7338</v>
      </c>
    </row>
    <row r="53" spans="1:9" ht="12.75" customHeight="1" x14ac:dyDescent="0.2">
      <c r="A53" s="190" t="s">
        <v>213</v>
      </c>
      <c r="B53" s="190"/>
      <c r="C53" s="190"/>
      <c r="D53" s="190"/>
      <c r="E53" s="190"/>
      <c r="F53" s="190"/>
      <c r="G53" s="63">
        <v>44</v>
      </c>
      <c r="H53" s="67">
        <v>-503544</v>
      </c>
      <c r="I53" s="67">
        <v>-747702</v>
      </c>
    </row>
    <row r="54" spans="1:9" ht="30.6" customHeight="1" x14ac:dyDescent="0.2">
      <c r="A54" s="247" t="s">
        <v>214</v>
      </c>
      <c r="B54" s="247"/>
      <c r="C54" s="247"/>
      <c r="D54" s="247"/>
      <c r="E54" s="247"/>
      <c r="F54" s="247"/>
      <c r="G54" s="65">
        <v>45</v>
      </c>
      <c r="H54" s="68">
        <f>H49+H50+H51+H52+H53</f>
        <v>-4851535</v>
      </c>
      <c r="I54" s="68">
        <f>I49+I50+I51+I52+I53</f>
        <v>-8069339</v>
      </c>
    </row>
    <row r="55" spans="1:9" ht="29.45" customHeight="1" x14ac:dyDescent="0.2">
      <c r="A55" s="252" t="s">
        <v>215</v>
      </c>
      <c r="B55" s="252"/>
      <c r="C55" s="252"/>
      <c r="D55" s="252"/>
      <c r="E55" s="252"/>
      <c r="F55" s="252"/>
      <c r="G55" s="65">
        <v>46</v>
      </c>
      <c r="H55" s="68">
        <f>H48+H54</f>
        <v>1179988</v>
      </c>
      <c r="I55" s="68">
        <f>I48+I54</f>
        <v>-1568339</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2374199</v>
      </c>
      <c r="I57" s="68">
        <f>I27+I42+I55+I56</f>
        <v>-6169133</v>
      </c>
    </row>
    <row r="58" spans="1:9" x14ac:dyDescent="0.2">
      <c r="A58" s="253" t="s">
        <v>218</v>
      </c>
      <c r="B58" s="253"/>
      <c r="C58" s="253"/>
      <c r="D58" s="253"/>
      <c r="E58" s="253"/>
      <c r="F58" s="253"/>
      <c r="G58" s="63">
        <v>49</v>
      </c>
      <c r="H58" s="67">
        <v>14379495</v>
      </c>
      <c r="I58" s="67">
        <v>24368299</v>
      </c>
    </row>
    <row r="59" spans="1:9" ht="31.15" customHeight="1" x14ac:dyDescent="0.2">
      <c r="A59" s="252" t="s">
        <v>219</v>
      </c>
      <c r="B59" s="252"/>
      <c r="C59" s="252"/>
      <c r="D59" s="252"/>
      <c r="E59" s="252"/>
      <c r="F59" s="252"/>
      <c r="G59" s="65">
        <v>50</v>
      </c>
      <c r="H59" s="68">
        <f>H57+H58</f>
        <v>16753694</v>
      </c>
      <c r="I59" s="68">
        <f>I57+I58</f>
        <v>18199166</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oddHeader>&amp;L&amp;"Segoe UI Light"&amp;9&amp;K000000 Classification: Span_Confidential&amp;1#_x000D_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0"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462</v>
      </c>
      <c r="B2" s="196"/>
      <c r="C2" s="196"/>
      <c r="D2" s="196"/>
      <c r="E2" s="196"/>
      <c r="F2" s="196"/>
      <c r="G2" s="196"/>
      <c r="H2" s="196"/>
      <c r="I2" s="196"/>
    </row>
    <row r="3" spans="1:9" x14ac:dyDescent="0.2">
      <c r="A3" s="267" t="s">
        <v>446</v>
      </c>
      <c r="B3" s="268"/>
      <c r="C3" s="268"/>
      <c r="D3" s="268"/>
      <c r="E3" s="268"/>
      <c r="F3" s="268"/>
      <c r="G3" s="268"/>
      <c r="H3" s="268"/>
      <c r="I3" s="268"/>
    </row>
    <row r="4" spans="1:9" x14ac:dyDescent="0.2">
      <c r="A4" s="244" t="s">
        <v>466</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393</v>
      </c>
      <c r="B12" s="258"/>
      <c r="C12" s="258"/>
      <c r="D12" s="258"/>
      <c r="E12" s="258"/>
      <c r="F12" s="258"/>
      <c r="G12" s="17">
        <v>5</v>
      </c>
      <c r="H12" s="24">
        <v>0</v>
      </c>
      <c r="I12" s="24">
        <v>0</v>
      </c>
    </row>
    <row r="13" spans="1:9" x14ac:dyDescent="0.2">
      <c r="A13" s="266" t="s">
        <v>394</v>
      </c>
      <c r="B13" s="266"/>
      <c r="C13" s="266"/>
      <c r="D13" s="266"/>
      <c r="E13" s="266"/>
      <c r="F13" s="266"/>
      <c r="G13" s="53">
        <v>6</v>
      </c>
      <c r="H13" s="56">
        <f>SUM(H8:H12)</f>
        <v>0</v>
      </c>
      <c r="I13" s="56">
        <f>SUM(I8:I12)</f>
        <v>0</v>
      </c>
    </row>
    <row r="14" spans="1:9" ht="12.75" customHeight="1" x14ac:dyDescent="0.2">
      <c r="A14" s="258" t="s">
        <v>395</v>
      </c>
      <c r="B14" s="258"/>
      <c r="C14" s="258"/>
      <c r="D14" s="258"/>
      <c r="E14" s="258"/>
      <c r="F14" s="258"/>
      <c r="G14" s="17">
        <v>7</v>
      </c>
      <c r="H14" s="24">
        <v>0</v>
      </c>
      <c r="I14" s="24">
        <v>0</v>
      </c>
    </row>
    <row r="15" spans="1:9" ht="12.75" customHeight="1" x14ac:dyDescent="0.2">
      <c r="A15" s="258" t="s">
        <v>396</v>
      </c>
      <c r="B15" s="258"/>
      <c r="C15" s="258"/>
      <c r="D15" s="258"/>
      <c r="E15" s="258"/>
      <c r="F15" s="258"/>
      <c r="G15" s="17">
        <v>8</v>
      </c>
      <c r="H15" s="24">
        <v>0</v>
      </c>
      <c r="I15" s="24">
        <v>0</v>
      </c>
    </row>
    <row r="16" spans="1:9" ht="12.75" customHeight="1" x14ac:dyDescent="0.2">
      <c r="A16" s="258" t="s">
        <v>397</v>
      </c>
      <c r="B16" s="258"/>
      <c r="C16" s="258"/>
      <c r="D16" s="258"/>
      <c r="E16" s="258"/>
      <c r="F16" s="258"/>
      <c r="G16" s="17">
        <v>9</v>
      </c>
      <c r="H16" s="24">
        <v>0</v>
      </c>
      <c r="I16" s="24">
        <v>0</v>
      </c>
    </row>
    <row r="17" spans="1:9" ht="12.75" customHeight="1" x14ac:dyDescent="0.2">
      <c r="A17" s="258" t="s">
        <v>398</v>
      </c>
      <c r="B17" s="258"/>
      <c r="C17" s="258"/>
      <c r="D17" s="258"/>
      <c r="E17" s="258"/>
      <c r="F17" s="258"/>
      <c r="G17" s="17">
        <v>10</v>
      </c>
      <c r="H17" s="24">
        <v>0</v>
      </c>
      <c r="I17" s="24">
        <v>0</v>
      </c>
    </row>
    <row r="18" spans="1:9" ht="12.75" customHeight="1" x14ac:dyDescent="0.2">
      <c r="A18" s="258" t="s">
        <v>399</v>
      </c>
      <c r="B18" s="258"/>
      <c r="C18" s="258"/>
      <c r="D18" s="258"/>
      <c r="E18" s="258"/>
      <c r="F18" s="258"/>
      <c r="G18" s="17">
        <v>11</v>
      </c>
      <c r="H18" s="24">
        <v>0</v>
      </c>
      <c r="I18" s="24">
        <v>0</v>
      </c>
    </row>
    <row r="19" spans="1:9" ht="12.75" customHeight="1" x14ac:dyDescent="0.2">
      <c r="A19" s="258" t="s">
        <v>400</v>
      </c>
      <c r="B19" s="258"/>
      <c r="C19" s="258"/>
      <c r="D19" s="258"/>
      <c r="E19" s="258"/>
      <c r="F19" s="258"/>
      <c r="G19" s="17">
        <v>12</v>
      </c>
      <c r="H19" s="24">
        <v>0</v>
      </c>
      <c r="I19" s="24">
        <v>0</v>
      </c>
    </row>
    <row r="20" spans="1:9" ht="26.25" customHeight="1" x14ac:dyDescent="0.2">
      <c r="A20" s="266" t="s">
        <v>401</v>
      </c>
      <c r="B20" s="266"/>
      <c r="C20" s="266"/>
      <c r="D20" s="266"/>
      <c r="E20" s="266"/>
      <c r="F20" s="266"/>
      <c r="G20" s="53">
        <v>13</v>
      </c>
      <c r="H20" s="56">
        <f>SUM(H14:H19)</f>
        <v>0</v>
      </c>
      <c r="I20" s="56">
        <f>SUM(I14:I19)</f>
        <v>0</v>
      </c>
    </row>
    <row r="21" spans="1:9" ht="27.6" customHeight="1" x14ac:dyDescent="0.2">
      <c r="A21" s="264" t="s">
        <v>402</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403</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404</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405</v>
      </c>
      <c r="B35" s="259"/>
      <c r="C35" s="259"/>
      <c r="D35" s="259"/>
      <c r="E35" s="259"/>
      <c r="F35" s="259"/>
      <c r="G35" s="53">
        <v>27</v>
      </c>
      <c r="H35" s="57">
        <f>SUM(H30:H34)</f>
        <v>0</v>
      </c>
      <c r="I35" s="57">
        <f>SUM(I30:I34)</f>
        <v>0</v>
      </c>
    </row>
    <row r="36" spans="1:9" ht="28.15" customHeight="1" x14ac:dyDescent="0.2">
      <c r="A36" s="264" t="s">
        <v>406</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407</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408</v>
      </c>
      <c r="B48" s="259"/>
      <c r="C48" s="259"/>
      <c r="D48" s="259"/>
      <c r="E48" s="259"/>
      <c r="F48" s="259"/>
      <c r="G48" s="53">
        <v>39</v>
      </c>
      <c r="H48" s="57">
        <f>H47+H46+H45+H44+H43</f>
        <v>0</v>
      </c>
      <c r="I48" s="57">
        <f>I47+I46+I45+I44+I43</f>
        <v>0</v>
      </c>
    </row>
    <row r="49" spans="1:9" ht="25.9" customHeight="1" x14ac:dyDescent="0.2">
      <c r="A49" s="270" t="s">
        <v>443</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409</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410</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oddHeader>&amp;L&amp;"Segoe UI Light"&amp;9&amp;K000000 Classification: Span_Confidential&amp;1#_x000D_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41" zoomScale="80" zoomScaleNormal="100" zoomScaleSheetLayoutView="80" workbookViewId="0">
      <selection activeCell="X59" sqref="X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45658</v>
      </c>
      <c r="F2" s="4" t="s">
        <v>0</v>
      </c>
      <c r="G2" s="9">
        <v>45838</v>
      </c>
      <c r="H2" s="27"/>
      <c r="I2" s="27"/>
      <c r="J2" s="27"/>
      <c r="K2" s="26"/>
      <c r="X2" s="28" t="s">
        <v>446</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3920000</v>
      </c>
      <c r="I7" s="33">
        <v>9918808</v>
      </c>
      <c r="J7" s="33">
        <v>1377098</v>
      </c>
      <c r="K7" s="33">
        <v>624100</v>
      </c>
      <c r="L7" s="33">
        <v>624100</v>
      </c>
      <c r="M7" s="33">
        <v>0</v>
      </c>
      <c r="N7" s="33">
        <v>0</v>
      </c>
      <c r="O7" s="33">
        <v>1876704</v>
      </c>
      <c r="P7" s="33">
        <v>0</v>
      </c>
      <c r="Q7" s="33">
        <v>0</v>
      </c>
      <c r="R7" s="33">
        <v>0</v>
      </c>
      <c r="S7" s="33">
        <v>0</v>
      </c>
      <c r="T7" s="33">
        <v>-237143</v>
      </c>
      <c r="U7" s="33">
        <v>12103558</v>
      </c>
      <c r="V7" s="33">
        <v>1144183</v>
      </c>
      <c r="W7" s="34">
        <f>H7+I7+J7+K7-L7+M7+N7+O7+P7+Q7+R7+U7+V7+S7+T7</f>
        <v>30103208</v>
      </c>
      <c r="X7" s="33">
        <v>319690</v>
      </c>
      <c r="Y7" s="34">
        <f>W7+X7</f>
        <v>30422898</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3920000</v>
      </c>
      <c r="I10" s="34">
        <f t="shared" ref="I10:Y10" si="2">I7+I8+I9</f>
        <v>9918808</v>
      </c>
      <c r="J10" s="34">
        <f t="shared" si="2"/>
        <v>1377098</v>
      </c>
      <c r="K10" s="34">
        <f>K7+K8+K9</f>
        <v>624100</v>
      </c>
      <c r="L10" s="34">
        <f t="shared" si="2"/>
        <v>624100</v>
      </c>
      <c r="M10" s="34">
        <f t="shared" si="2"/>
        <v>0</v>
      </c>
      <c r="N10" s="34">
        <f t="shared" si="2"/>
        <v>0</v>
      </c>
      <c r="O10" s="34">
        <f t="shared" si="2"/>
        <v>1876704</v>
      </c>
      <c r="P10" s="34">
        <f t="shared" si="2"/>
        <v>0</v>
      </c>
      <c r="Q10" s="34">
        <f t="shared" si="2"/>
        <v>0</v>
      </c>
      <c r="R10" s="34">
        <f t="shared" si="2"/>
        <v>0</v>
      </c>
      <c r="S10" s="34">
        <f t="shared" si="2"/>
        <v>0</v>
      </c>
      <c r="T10" s="34">
        <f t="shared" si="2"/>
        <v>-237143</v>
      </c>
      <c r="U10" s="34">
        <f t="shared" si="2"/>
        <v>12103558</v>
      </c>
      <c r="V10" s="34">
        <f t="shared" si="2"/>
        <v>1144183</v>
      </c>
      <c r="W10" s="34">
        <f t="shared" si="2"/>
        <v>30103208</v>
      </c>
      <c r="X10" s="34">
        <f t="shared" si="2"/>
        <v>319690</v>
      </c>
      <c r="Y10" s="34">
        <f t="shared" si="2"/>
        <v>30422898</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3398172</v>
      </c>
      <c r="W11" s="34">
        <f t="shared" ref="W11:W29" si="3">H11+I11+J11+K11-L11+M11+N11+O11+P11+Q11+R11+U11+V11+S11+T11</f>
        <v>3398172</v>
      </c>
      <c r="X11" s="33">
        <v>0</v>
      </c>
      <c r="Y11" s="34">
        <f t="shared" ref="Y11:Y29" si="4">W11+X11</f>
        <v>3398172</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17004</v>
      </c>
      <c r="U12" s="35">
        <v>0</v>
      </c>
      <c r="V12" s="35">
        <v>0</v>
      </c>
      <c r="W12" s="34">
        <f t="shared" si="3"/>
        <v>17004</v>
      </c>
      <c r="X12" s="33">
        <v>0</v>
      </c>
      <c r="Y12" s="34">
        <f t="shared" si="4"/>
        <v>17004</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1253383</v>
      </c>
      <c r="P13" s="35">
        <v>0</v>
      </c>
      <c r="Q13" s="35">
        <v>0</v>
      </c>
      <c r="R13" s="35">
        <v>0</v>
      </c>
      <c r="S13" s="33">
        <v>0</v>
      </c>
      <c r="T13" s="33">
        <v>0</v>
      </c>
      <c r="U13" s="33">
        <v>120405</v>
      </c>
      <c r="V13" s="33">
        <v>0</v>
      </c>
      <c r="W13" s="34">
        <f t="shared" si="3"/>
        <v>1373788</v>
      </c>
      <c r="X13" s="33">
        <v>0</v>
      </c>
      <c r="Y13" s="34">
        <f t="shared" si="4"/>
        <v>1373788</v>
      </c>
    </row>
    <row r="14" spans="1:25" ht="39" customHeight="1" x14ac:dyDescent="0.2">
      <c r="A14" s="278" t="s">
        <v>417</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418</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419</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420</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233231</v>
      </c>
      <c r="L24" s="33">
        <v>233231</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421</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429</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-124122</v>
      </c>
      <c r="V26" s="33">
        <v>-461445</v>
      </c>
      <c r="W26" s="34">
        <f t="shared" si="3"/>
        <v>-585567</v>
      </c>
      <c r="X26" s="33">
        <v>0</v>
      </c>
      <c r="Y26" s="34">
        <f t="shared" si="4"/>
        <v>-585567</v>
      </c>
    </row>
    <row r="27" spans="1:25" ht="12.75" customHeight="1" x14ac:dyDescent="0.2">
      <c r="A27" s="278" t="s">
        <v>422</v>
      </c>
      <c r="B27" s="278"/>
      <c r="C27" s="278"/>
      <c r="D27" s="278"/>
      <c r="E27" s="278"/>
      <c r="F27" s="278"/>
      <c r="G27" s="6">
        <v>21</v>
      </c>
      <c r="H27" s="33">
        <v>0</v>
      </c>
      <c r="I27" s="33">
        <v>-1116602</v>
      </c>
      <c r="J27" s="33">
        <v>80832</v>
      </c>
      <c r="K27" s="33">
        <v>-804242</v>
      </c>
      <c r="L27" s="33">
        <v>-804242</v>
      </c>
      <c r="M27" s="33">
        <v>0</v>
      </c>
      <c r="N27" s="33">
        <v>0</v>
      </c>
      <c r="O27" s="33">
        <v>0</v>
      </c>
      <c r="P27" s="33">
        <v>0</v>
      </c>
      <c r="Q27" s="33">
        <v>0</v>
      </c>
      <c r="R27" s="33">
        <v>0</v>
      </c>
      <c r="S27" s="33">
        <v>0</v>
      </c>
      <c r="T27" s="33">
        <v>0</v>
      </c>
      <c r="U27" s="33">
        <v>582611</v>
      </c>
      <c r="V27" s="33">
        <v>0</v>
      </c>
      <c r="W27" s="34">
        <f t="shared" si="3"/>
        <v>-453159</v>
      </c>
      <c r="X27" s="33">
        <v>-319690</v>
      </c>
      <c r="Y27" s="34">
        <f t="shared" si="4"/>
        <v>-772849</v>
      </c>
    </row>
    <row r="28" spans="1:25" ht="12.75" customHeight="1" x14ac:dyDescent="0.2">
      <c r="A28" s="278" t="s">
        <v>423</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682738</v>
      </c>
      <c r="V28" s="33">
        <v>-682738</v>
      </c>
      <c r="W28" s="34">
        <f t="shared" si="3"/>
        <v>0</v>
      </c>
      <c r="X28" s="33">
        <v>0</v>
      </c>
      <c r="Y28" s="34">
        <f t="shared" si="4"/>
        <v>0</v>
      </c>
    </row>
    <row r="29" spans="1:25" ht="12.75" customHeight="1" x14ac:dyDescent="0.2">
      <c r="A29" s="278" t="s">
        <v>424</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425</v>
      </c>
      <c r="B30" s="296"/>
      <c r="C30" s="296"/>
      <c r="D30" s="296"/>
      <c r="E30" s="296"/>
      <c r="F30" s="296"/>
      <c r="G30" s="8">
        <v>24</v>
      </c>
      <c r="H30" s="36">
        <f>SUM(H10:H29)</f>
        <v>3920000</v>
      </c>
      <c r="I30" s="36">
        <f t="shared" ref="I30:Y30" si="5">SUM(I10:I29)</f>
        <v>8802206</v>
      </c>
      <c r="J30" s="36">
        <f t="shared" si="5"/>
        <v>1457930</v>
      </c>
      <c r="K30" s="36">
        <f t="shared" si="5"/>
        <v>53089</v>
      </c>
      <c r="L30" s="36">
        <f t="shared" si="5"/>
        <v>53089</v>
      </c>
      <c r="M30" s="36">
        <f t="shared" si="5"/>
        <v>0</v>
      </c>
      <c r="N30" s="36">
        <f t="shared" si="5"/>
        <v>0</v>
      </c>
      <c r="O30" s="36">
        <f t="shared" si="5"/>
        <v>3130087</v>
      </c>
      <c r="P30" s="36">
        <f t="shared" si="5"/>
        <v>0</v>
      </c>
      <c r="Q30" s="36">
        <f t="shared" si="5"/>
        <v>0</v>
      </c>
      <c r="R30" s="36">
        <f t="shared" si="5"/>
        <v>0</v>
      </c>
      <c r="S30" s="36">
        <f t="shared" si="5"/>
        <v>0</v>
      </c>
      <c r="T30" s="36">
        <f t="shared" si="5"/>
        <v>-220139</v>
      </c>
      <c r="U30" s="36">
        <f t="shared" si="5"/>
        <v>13365190</v>
      </c>
      <c r="V30" s="36">
        <f t="shared" si="5"/>
        <v>3398172</v>
      </c>
      <c r="W30" s="36">
        <f t="shared" si="5"/>
        <v>33853446</v>
      </c>
      <c r="X30" s="36">
        <f t="shared" si="5"/>
        <v>0</v>
      </c>
      <c r="Y30" s="36">
        <f t="shared" si="5"/>
        <v>33853446</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1253383</v>
      </c>
      <c r="P32" s="34">
        <f t="shared" si="6"/>
        <v>0</v>
      </c>
      <c r="Q32" s="34">
        <f t="shared" si="6"/>
        <v>0</v>
      </c>
      <c r="R32" s="34">
        <f t="shared" si="6"/>
        <v>0</v>
      </c>
      <c r="S32" s="34">
        <f t="shared" ref="S32:T32" si="7">SUM(S12:S20)</f>
        <v>0</v>
      </c>
      <c r="T32" s="34">
        <f t="shared" si="7"/>
        <v>17004</v>
      </c>
      <c r="U32" s="34">
        <f t="shared" si="6"/>
        <v>120405</v>
      </c>
      <c r="V32" s="34">
        <f t="shared" si="6"/>
        <v>0</v>
      </c>
      <c r="W32" s="34">
        <f t="shared" si="6"/>
        <v>1390792</v>
      </c>
      <c r="X32" s="34">
        <f t="shared" si="6"/>
        <v>0</v>
      </c>
      <c r="Y32" s="34">
        <f t="shared" si="6"/>
        <v>1390792</v>
      </c>
    </row>
    <row r="33" spans="1:25" ht="31.5" customHeight="1" x14ac:dyDescent="0.2">
      <c r="A33" s="299" t="s">
        <v>426</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1253383</v>
      </c>
      <c r="P33" s="34">
        <f t="shared" si="8"/>
        <v>0</v>
      </c>
      <c r="Q33" s="34">
        <f t="shared" si="8"/>
        <v>0</v>
      </c>
      <c r="R33" s="34">
        <f t="shared" si="8"/>
        <v>0</v>
      </c>
      <c r="S33" s="34">
        <f t="shared" ref="S33:T33" si="9">S11+S32</f>
        <v>0</v>
      </c>
      <c r="T33" s="34">
        <f t="shared" si="9"/>
        <v>17004</v>
      </c>
      <c r="U33" s="34">
        <f t="shared" si="8"/>
        <v>120405</v>
      </c>
      <c r="V33" s="34">
        <f t="shared" si="8"/>
        <v>3398172</v>
      </c>
      <c r="W33" s="34">
        <f t="shared" si="8"/>
        <v>4788964</v>
      </c>
      <c r="X33" s="34">
        <f t="shared" si="8"/>
        <v>0</v>
      </c>
      <c r="Y33" s="34">
        <f t="shared" si="8"/>
        <v>4788964</v>
      </c>
    </row>
    <row r="34" spans="1:25" ht="30.75" customHeight="1" x14ac:dyDescent="0.2">
      <c r="A34" s="300" t="s">
        <v>427</v>
      </c>
      <c r="B34" s="300"/>
      <c r="C34" s="300"/>
      <c r="D34" s="300"/>
      <c r="E34" s="300"/>
      <c r="F34" s="300"/>
      <c r="G34" s="8">
        <v>27</v>
      </c>
      <c r="H34" s="36">
        <f>SUM(H21:H29)</f>
        <v>0</v>
      </c>
      <c r="I34" s="36">
        <f t="shared" ref="I34:Y34" si="10">SUM(I21:I29)</f>
        <v>-1116602</v>
      </c>
      <c r="J34" s="36">
        <f t="shared" si="10"/>
        <v>80832</v>
      </c>
      <c r="K34" s="36">
        <f t="shared" si="10"/>
        <v>-571011</v>
      </c>
      <c r="L34" s="36">
        <f t="shared" si="10"/>
        <v>-571011</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1141227</v>
      </c>
      <c r="V34" s="36">
        <f t="shared" si="10"/>
        <v>-1144183</v>
      </c>
      <c r="W34" s="36">
        <f t="shared" si="10"/>
        <v>-1038726</v>
      </c>
      <c r="X34" s="36">
        <f t="shared" si="10"/>
        <v>-319690</v>
      </c>
      <c r="Y34" s="36">
        <f t="shared" si="10"/>
        <v>-1358416</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3920000</v>
      </c>
      <c r="I36" s="33">
        <v>8802206</v>
      </c>
      <c r="J36" s="33">
        <v>1457930</v>
      </c>
      <c r="K36" s="33">
        <v>53089</v>
      </c>
      <c r="L36" s="33">
        <v>53089</v>
      </c>
      <c r="M36" s="33">
        <v>0</v>
      </c>
      <c r="N36" s="33">
        <v>0</v>
      </c>
      <c r="O36" s="33">
        <v>3130087</v>
      </c>
      <c r="P36" s="33">
        <v>0</v>
      </c>
      <c r="Q36" s="33">
        <v>0</v>
      </c>
      <c r="R36" s="33">
        <v>0</v>
      </c>
      <c r="S36" s="33">
        <v>0</v>
      </c>
      <c r="T36" s="33">
        <v>-220139</v>
      </c>
      <c r="U36" s="33">
        <v>13365190</v>
      </c>
      <c r="V36" s="33">
        <v>3398172</v>
      </c>
      <c r="W36" s="37">
        <f>H36+I36+J36+K36-L36+M36+N36+O36+P36+Q36+R36+U36+V36+S36+T36</f>
        <v>33853446</v>
      </c>
      <c r="X36" s="33">
        <v>0</v>
      </c>
      <c r="Y36" s="37">
        <f t="shared" ref="Y36:Y38" si="12">W36+X36</f>
        <v>33853446</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428</v>
      </c>
      <c r="B39" s="279"/>
      <c r="C39" s="279"/>
      <c r="D39" s="279"/>
      <c r="E39" s="279"/>
      <c r="F39" s="279"/>
      <c r="G39" s="7">
        <v>31</v>
      </c>
      <c r="H39" s="34">
        <f>H36+H37+H38</f>
        <v>3920000</v>
      </c>
      <c r="I39" s="34">
        <f t="shared" ref="I39:Y39" si="14">I36+I37+I38</f>
        <v>8802206</v>
      </c>
      <c r="J39" s="34">
        <f t="shared" si="14"/>
        <v>1457930</v>
      </c>
      <c r="K39" s="34">
        <f t="shared" si="14"/>
        <v>53089</v>
      </c>
      <c r="L39" s="34">
        <f t="shared" si="14"/>
        <v>53089</v>
      </c>
      <c r="M39" s="34">
        <f t="shared" si="14"/>
        <v>0</v>
      </c>
      <c r="N39" s="34">
        <f t="shared" si="14"/>
        <v>0</v>
      </c>
      <c r="O39" s="34">
        <f t="shared" si="14"/>
        <v>3130087</v>
      </c>
      <c r="P39" s="34">
        <f t="shared" si="14"/>
        <v>0</v>
      </c>
      <c r="Q39" s="34">
        <f t="shared" si="14"/>
        <v>0</v>
      </c>
      <c r="R39" s="34">
        <f t="shared" si="14"/>
        <v>0</v>
      </c>
      <c r="S39" s="34">
        <f t="shared" si="14"/>
        <v>0</v>
      </c>
      <c r="T39" s="34">
        <f t="shared" si="14"/>
        <v>-220139</v>
      </c>
      <c r="U39" s="34">
        <f t="shared" si="14"/>
        <v>13365190</v>
      </c>
      <c r="V39" s="34">
        <f t="shared" si="14"/>
        <v>3398172</v>
      </c>
      <c r="W39" s="34">
        <f t="shared" si="14"/>
        <v>33853446</v>
      </c>
      <c r="X39" s="34">
        <f t="shared" si="14"/>
        <v>0</v>
      </c>
      <c r="Y39" s="34">
        <f t="shared" si="14"/>
        <v>33853446</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4940126</v>
      </c>
      <c r="W40" s="37">
        <f t="shared" ref="W40:W58" si="15">H40+I40+J40+K40-L40+M40+N40+O40+P40+Q40+R40+U40+V40+S40+T40</f>
        <v>4940126</v>
      </c>
      <c r="X40" s="33">
        <v>-3161</v>
      </c>
      <c r="Y40" s="37">
        <f t="shared" ref="Y40:Y58" si="16">W40+X40</f>
        <v>4936965</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-331699</v>
      </c>
      <c r="U41" s="35">
        <v>0</v>
      </c>
      <c r="V41" s="35">
        <v>0</v>
      </c>
      <c r="W41" s="37">
        <f t="shared" si="15"/>
        <v>-331699</v>
      </c>
      <c r="X41" s="33">
        <v>0</v>
      </c>
      <c r="Y41" s="37">
        <f t="shared" si="16"/>
        <v>-331699</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417</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418</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419</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420</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110147</v>
      </c>
      <c r="L53" s="33">
        <v>110147</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421</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429</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-1564299</v>
      </c>
      <c r="V55" s="33">
        <v>0</v>
      </c>
      <c r="W55" s="37">
        <f t="shared" si="15"/>
        <v>-1564299</v>
      </c>
      <c r="X55" s="33">
        <v>0</v>
      </c>
      <c r="Y55" s="37">
        <f t="shared" si="16"/>
        <v>-1564299</v>
      </c>
    </row>
    <row r="56" spans="1:25" ht="12.75" customHeight="1" x14ac:dyDescent="0.2">
      <c r="A56" s="278" t="s">
        <v>422</v>
      </c>
      <c r="B56" s="278"/>
      <c r="C56" s="278"/>
      <c r="D56" s="278"/>
      <c r="E56" s="278"/>
      <c r="F56" s="278"/>
      <c r="G56" s="6">
        <v>48</v>
      </c>
      <c r="H56" s="33">
        <v>0</v>
      </c>
      <c r="I56" s="33">
        <v>62051</v>
      </c>
      <c r="J56" s="33">
        <v>0</v>
      </c>
      <c r="K56" s="33">
        <v>-40758</v>
      </c>
      <c r="L56" s="33">
        <v>-40758</v>
      </c>
      <c r="M56" s="33">
        <v>0</v>
      </c>
      <c r="N56" s="33">
        <v>0</v>
      </c>
      <c r="O56" s="33">
        <v>0</v>
      </c>
      <c r="P56" s="33">
        <v>0</v>
      </c>
      <c r="Q56" s="33">
        <v>0</v>
      </c>
      <c r="R56" s="33">
        <v>0</v>
      </c>
      <c r="S56" s="33">
        <v>0</v>
      </c>
      <c r="T56" s="33">
        <v>0</v>
      </c>
      <c r="U56" s="33">
        <v>-71292</v>
      </c>
      <c r="V56" s="33">
        <v>0</v>
      </c>
      <c r="W56" s="37">
        <f t="shared" si="15"/>
        <v>-9241</v>
      </c>
      <c r="X56" s="33">
        <v>12198</v>
      </c>
      <c r="Y56" s="37">
        <f t="shared" si="16"/>
        <v>2957</v>
      </c>
    </row>
    <row r="57" spans="1:25" ht="12.75" customHeight="1" x14ac:dyDescent="0.2">
      <c r="A57" s="278" t="s">
        <v>430</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3398172</v>
      </c>
      <c r="V57" s="33">
        <v>-3398172</v>
      </c>
      <c r="W57" s="37">
        <f t="shared" si="15"/>
        <v>0</v>
      </c>
      <c r="X57" s="33">
        <v>0</v>
      </c>
      <c r="Y57" s="37">
        <f t="shared" si="16"/>
        <v>0</v>
      </c>
    </row>
    <row r="58" spans="1:25" ht="12.75" customHeight="1" x14ac:dyDescent="0.2">
      <c r="A58" s="278" t="s">
        <v>424</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431</v>
      </c>
      <c r="B59" s="296"/>
      <c r="C59" s="296"/>
      <c r="D59" s="296"/>
      <c r="E59" s="296"/>
      <c r="F59" s="296"/>
      <c r="G59" s="8">
        <v>51</v>
      </c>
      <c r="H59" s="36">
        <f>SUM(H39:H58)</f>
        <v>3920000</v>
      </c>
      <c r="I59" s="36">
        <f t="shared" ref="I59:Y59" si="17">SUM(I39:I58)</f>
        <v>8864257</v>
      </c>
      <c r="J59" s="36">
        <f t="shared" si="17"/>
        <v>1457930</v>
      </c>
      <c r="K59" s="36">
        <f t="shared" si="17"/>
        <v>122478</v>
      </c>
      <c r="L59" s="36">
        <f t="shared" si="17"/>
        <v>122478</v>
      </c>
      <c r="M59" s="36">
        <f t="shared" si="17"/>
        <v>0</v>
      </c>
      <c r="N59" s="36">
        <f t="shared" si="17"/>
        <v>0</v>
      </c>
      <c r="O59" s="36">
        <f t="shared" si="17"/>
        <v>3130087</v>
      </c>
      <c r="P59" s="36">
        <f t="shared" si="17"/>
        <v>0</v>
      </c>
      <c r="Q59" s="36">
        <f t="shared" si="17"/>
        <v>0</v>
      </c>
      <c r="R59" s="36">
        <f t="shared" si="17"/>
        <v>0</v>
      </c>
      <c r="S59" s="36">
        <f t="shared" si="17"/>
        <v>0</v>
      </c>
      <c r="T59" s="36">
        <f t="shared" si="17"/>
        <v>-551838</v>
      </c>
      <c r="U59" s="36">
        <f t="shared" si="17"/>
        <v>15127771</v>
      </c>
      <c r="V59" s="36">
        <f t="shared" si="17"/>
        <v>4940126</v>
      </c>
      <c r="W59" s="36">
        <f t="shared" si="17"/>
        <v>36888333</v>
      </c>
      <c r="X59" s="36">
        <f t="shared" si="17"/>
        <v>9037</v>
      </c>
      <c r="Y59" s="36">
        <f t="shared" si="17"/>
        <v>36897370</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432</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-331699</v>
      </c>
      <c r="U61" s="37">
        <f t="shared" si="18"/>
        <v>0</v>
      </c>
      <c r="V61" s="37">
        <f t="shared" si="18"/>
        <v>0</v>
      </c>
      <c r="W61" s="37">
        <f t="shared" si="18"/>
        <v>-331699</v>
      </c>
      <c r="X61" s="37">
        <f t="shared" si="18"/>
        <v>0</v>
      </c>
      <c r="Y61" s="37">
        <f t="shared" si="18"/>
        <v>-331699</v>
      </c>
    </row>
    <row r="62" spans="1:25" ht="27.75" customHeight="1" x14ac:dyDescent="0.2">
      <c r="A62" s="299" t="s">
        <v>433</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-331699</v>
      </c>
      <c r="U62" s="37">
        <f t="shared" si="20"/>
        <v>0</v>
      </c>
      <c r="V62" s="37">
        <f t="shared" si="20"/>
        <v>4940126</v>
      </c>
      <c r="W62" s="37">
        <f t="shared" si="20"/>
        <v>4608427</v>
      </c>
      <c r="X62" s="37">
        <f t="shared" si="20"/>
        <v>-3161</v>
      </c>
      <c r="Y62" s="37">
        <f t="shared" si="20"/>
        <v>4605266</v>
      </c>
    </row>
    <row r="63" spans="1:25" ht="29.25" customHeight="1" x14ac:dyDescent="0.2">
      <c r="A63" s="300" t="s">
        <v>434</v>
      </c>
      <c r="B63" s="300"/>
      <c r="C63" s="300"/>
      <c r="D63" s="300"/>
      <c r="E63" s="300"/>
      <c r="F63" s="300"/>
      <c r="G63" s="8">
        <v>54</v>
      </c>
      <c r="H63" s="38">
        <f>SUM(H50:H58)</f>
        <v>0</v>
      </c>
      <c r="I63" s="38">
        <f t="shared" ref="I63:Y63" si="22">SUM(I50:I58)</f>
        <v>62051</v>
      </c>
      <c r="J63" s="38">
        <f t="shared" si="22"/>
        <v>0</v>
      </c>
      <c r="K63" s="38">
        <f t="shared" si="22"/>
        <v>69389</v>
      </c>
      <c r="L63" s="38">
        <f t="shared" si="22"/>
        <v>69389</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1762581</v>
      </c>
      <c r="V63" s="38">
        <f t="shared" si="22"/>
        <v>-3398172</v>
      </c>
      <c r="W63" s="38">
        <f t="shared" si="22"/>
        <v>-1573540</v>
      </c>
      <c r="X63" s="38">
        <f t="shared" si="22"/>
        <v>12198</v>
      </c>
      <c r="Y63" s="38">
        <f t="shared" si="22"/>
        <v>-1561342</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oddHeader>&amp;L&amp;"Segoe UI Light"&amp;9&amp;K000000 Classification: Span_Confidential&amp;1#_x000D_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95" customWidth="1"/>
  </cols>
  <sheetData>
    <row r="1" spans="1:9" ht="12.75" customHeight="1" x14ac:dyDescent="0.2">
      <c r="A1" s="302" t="s">
        <v>467</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headerFooter>
    <oddHeader>&amp;L&amp;"Segoe UI Light"&amp;9&amp;K000000 Classification: Span_Confidential&amp;1#_x000D_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F5E1792114703448C3C2D04979BCA6C" ma:contentTypeVersion="18" ma:contentTypeDescription="Stvaranje novog dokumenta." ma:contentTypeScope="" ma:versionID="7098af2d986a2ad2b3e232b90bf7bd08">
  <xsd:schema xmlns:xsd="http://www.w3.org/2001/XMLSchema" xmlns:xs="http://www.w3.org/2001/XMLSchema" xmlns:p="http://schemas.microsoft.com/office/2006/metadata/properties" xmlns:ns2="f436e5f2-7b35-4123-8fe6-f0d1aac1bf46" xmlns:ns3="094ddc83-177b-4bc4-adf2-78b9da0d2810" xmlns:ns4="5574cb16-cb1a-4980-a13b-9c5b1d0a1a39" targetNamespace="http://schemas.microsoft.com/office/2006/metadata/properties" ma:root="true" ma:fieldsID="cd3a4d4bf7437da3bd42b76ac23a1192" ns2:_="" ns3:_="" ns4:_="">
    <xsd:import namespace="f436e5f2-7b35-4123-8fe6-f0d1aac1bf46"/>
    <xsd:import namespace="094ddc83-177b-4bc4-adf2-78b9da0d2810"/>
    <xsd:import namespace="5574cb16-cb1a-4980-a13b-9c5b1d0a1a39"/>
    <xsd:element name="properties">
      <xsd:complexType>
        <xsd:sequence>
          <xsd:element name="documentManagement">
            <xsd:complexType>
              <xsd:all>
                <xsd:element ref="ns2:MediaServiceFastMetadata" minOccurs="0"/>
                <xsd:element ref="ns2:MediaServiceMetadata" minOccurs="0"/>
                <xsd:element ref="ns2:MediaServiceGenerationTime" minOccurs="0"/>
                <xsd:element ref="ns2:MediaServiceEventHashCode" minOccurs="0"/>
                <xsd:element ref="ns2:lcf76f155ced4ddcb4097134ff3c332f" minOccurs="0"/>
                <xsd:element ref="ns3:TaxCatchAll" minOccurs="0"/>
                <xsd:element ref="ns2:MediaServiceAutoKeyPoints" minOccurs="0"/>
                <xsd:element ref="ns2:MediaServiceKeyPoints" minOccurs="0"/>
                <xsd:element ref="ns2:MediaServiceSearchProperties" minOccurs="0"/>
                <xsd:element ref="ns4:SharedWithUsers" minOccurs="0"/>
                <xsd:element ref="ns4:SharedWithDetails" minOccurs="0"/>
                <xsd:element ref="ns2:MediaServiceDateTaken"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6e5f2-7b35-4123-8fe6-f0d1aac1bf4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lcf76f155ced4ddcb4097134ff3c332f" ma:index="13" nillable="true" ma:taxonomy="true" ma:internalName="lcf76f155ced4ddcb4097134ff3c332f" ma:taxonomyFieldName="MediaServiceImageTags" ma:displayName="Oznake slika" ma:readOnly="false" ma:fieldId="{5cf76f15-5ced-4ddc-b409-7134ff3c332f}" ma:taxonomyMulti="true" ma:sspId="f3a35a7c-674e-4d13-9f94-614cf5380fcc" ma:termSetId="09814cd3-568e-fe90-9814-8d621ff8fb84" ma:anchorId="fba54fb3-c3e1-fe81-a776-ca4b69148c4d" ma:open="true" ma:isKeyword="false">
      <xsd:complexType>
        <xsd:sequence>
          <xsd:element ref="pc:Terms" minOccurs="0" maxOccurs="1"/>
        </xsd:sequence>
      </xsd:complex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4ddc83-177b-4bc4-adf2-78b9da0d281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2ffd8bc-9f7f-4159-9ff8-632de3375e4d}" ma:internalName="TaxCatchAll" ma:showField="CatchAllData" ma:web="5574cb16-cb1a-4980-a13b-9c5b1d0a1a3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574cb16-cb1a-4980-a13b-9c5b1d0a1a39" elementFormDefault="qualified">
    <xsd:import namespace="http://schemas.microsoft.com/office/2006/documentManagement/types"/>
    <xsd:import namespace="http://schemas.microsoft.com/office/infopath/2007/PartnerControls"/>
    <xsd:element name="SharedWithUsers" ma:index="18"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ji o zajedničkom korištenju"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436e5f2-7b35-4123-8fe6-f0d1aac1bf46">
      <Terms xmlns="http://schemas.microsoft.com/office/infopath/2007/PartnerControls"/>
    </lcf76f155ced4ddcb4097134ff3c332f>
    <TaxCatchAll xmlns="094ddc83-177b-4bc4-adf2-78b9da0d281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f3a35a7c-674e-4d13-9f94-614cf5380fcc" ContentTypeId="0x0101" PreviousValue="false"/>
</file>

<file path=customXml/itemProps1.xml><?xml version="1.0" encoding="utf-8"?>
<ds:datastoreItem xmlns:ds="http://schemas.openxmlformats.org/officeDocument/2006/customXml" ds:itemID="{99642E04-7A2D-4633-9044-59C9BE12D8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6e5f2-7b35-4123-8fe6-f0d1aac1bf46"/>
    <ds:schemaRef ds:uri="094ddc83-177b-4bc4-adf2-78b9da0d2810"/>
    <ds:schemaRef ds:uri="5574cb16-cb1a-4980-a13b-9c5b1d0a1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www.w3.org/XML/1998/namespace"/>
    <ds:schemaRef ds:uri="5574cb16-cb1a-4980-a13b-9c5b1d0a1a39"/>
    <ds:schemaRef ds:uri="http://purl.org/dc/dcmitype/"/>
    <ds:schemaRef ds:uri="f436e5f2-7b35-4123-8fe6-f0d1aac1bf46"/>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094ddc83-177b-4bc4-adf2-78b9da0d2810"/>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4.xml><?xml version="1.0" encoding="utf-8"?>
<ds:datastoreItem xmlns:ds="http://schemas.openxmlformats.org/officeDocument/2006/customXml" ds:itemID="{55948E7E-0C57-484F-84D8-9256D746A473}">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Danijela Moskalj (Span)</cp:lastModifiedBy>
  <cp:lastPrinted>2025-07-22T10:30:29Z</cp:lastPrinted>
  <dcterms:created xsi:type="dcterms:W3CDTF">2008-10-17T11:51:54Z</dcterms:created>
  <dcterms:modified xsi:type="dcterms:W3CDTF">2025-07-28T09:34:46Z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0x010100AF5E1792114703448C3C2D04979BCA6C</vt:lpwstr>
  </property>
  <property fmtid="{D5CDD505-2E9C-101B-9397-08002B2CF9AE}" pid="3" name="MSIP_Label_3e3e7716-7413-4d61-90ee-4d650a1afbc3_Enabled">
    <vt:lpwstr>true</vt:lpwstr>
  </property>
  <property fmtid="{D5CDD505-2E9C-101B-9397-08002B2CF9AE}" pid="4" name="MSIP_Label_3e3e7716-7413-4d61-90ee-4d650a1afbc3_SetDate">
    <vt:lpwstr>2025-07-21T13:20:45Z</vt:lpwstr>
  </property>
  <property fmtid="{D5CDD505-2E9C-101B-9397-08002B2CF9AE}" pid="5" name="MSIP_Label_3e3e7716-7413-4d61-90ee-4d650a1afbc3_Method">
    <vt:lpwstr>Privileged</vt:lpwstr>
  </property>
  <property fmtid="{D5CDD505-2E9C-101B-9397-08002B2CF9AE}" pid="6" name="MSIP_Label_3e3e7716-7413-4d61-90ee-4d650a1afbc3_Name">
    <vt:lpwstr>Povjerljivo-Confidential_1</vt:lpwstr>
  </property>
  <property fmtid="{D5CDD505-2E9C-101B-9397-08002B2CF9AE}" pid="7" name="MSIP_Label_3e3e7716-7413-4d61-90ee-4d650a1afbc3_SiteId">
    <vt:lpwstr>b0460523-b78c-4b4a-8a10-5928b799ad45</vt:lpwstr>
  </property>
  <property fmtid="{D5CDD505-2E9C-101B-9397-08002B2CF9AE}" pid="8" name="MSIP_Label_3e3e7716-7413-4d61-90ee-4d650a1afbc3_ActionId">
    <vt:lpwstr>c36f6015-7d22-4b24-8739-13ae26676285</vt:lpwstr>
  </property>
  <property fmtid="{D5CDD505-2E9C-101B-9397-08002B2CF9AE}" pid="9" name="MSIP_Label_3e3e7716-7413-4d61-90ee-4d650a1afbc3_ContentBits">
    <vt:lpwstr>1</vt:lpwstr>
  </property>
  <property fmtid="{D5CDD505-2E9C-101B-9397-08002B2CF9AE}" pid="10" name="MSIP_Label_3e3e7716-7413-4d61-90ee-4d650a1afbc3_Tag">
    <vt:lpwstr>10, 0, 1, 1</vt:lpwstr>
  </property>
  <property fmtid="{D5CDD505-2E9C-101B-9397-08002B2CF9AE}" pid="11" name="MediaServiceImageTags">
    <vt:lpwstr/>
  </property>
</Properties>
</file>