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9-2025/TFI/"/>
    </mc:Choice>
  </mc:AlternateContent>
  <xr:revisionPtr revIDLastSave="166" documentId="8_{4F345653-3A51-4820-9DB1-970B00207BD7}" xr6:coauthVersionLast="47" xr6:coauthVersionMax="47" xr10:uidLastSave="{E6593EB6-1BEA-4434-9D63-E11F623CD761}"/>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<sst xmlns="http://schemas.openxmlformats.org/spreadsheetml/2006/main" count="533" uniqueCount="465">
  <si>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</si>
  <si>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</si>
  <si>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</si>
  <si>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</si>
  <si>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</si>
  <si>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</si>
  <si>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</si>
  <si>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</si>
  <si>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</si>
  <si>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</si>
  <si>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</si>
  <si>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</si>
  <si>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</si>
  <si>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</si>
  <si>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</si>
  <si>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</si>
  <si>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</si>
  <si>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</si>
  <si>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</si>
  <si>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</si>
  <si>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</si>
  <si>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</si>
  <si>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</si>
  <si>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</si>
  <si>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</si>
  <si>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</si>
  <si>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</si>
  <si>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</si>
  <si>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</si>
  <si>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</si>
  <si>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</si>
  <si>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</si>
  <si>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</si>
  <si>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</si>
  <si>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</si>
  <si>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</si>
  <si>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</si>
  <si>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</si>
  <si>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</si>
  <si>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</si>
  <si>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</si>
  <si>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</si>
  <si>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</si>
  <si>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</si>
  <si>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</si>
  <si>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</si>
  <si>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</si>
  <si>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</si>
  <si>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</si>
  <si>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</si>
  <si>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</si>
  <si>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</si>
  <si>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</si>
  <si>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</si>
  <si>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</si>
  <si>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</si>
  <si>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</si>
  <si>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</si>
  <si>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</si>
  <si>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</si>
  <si>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</si>
  <si>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</si>
  <si>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</si>
  <si>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</si>
  <si>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</si>
  <si>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</si>
  <si>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</si>
  <si>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</si>
  <si>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</si>
  <si>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</si>
  <si>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</si>
  <si>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</si>
  <si>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</si>
  <si>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</si>
  <si>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</si>
  <si>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</si>
  <si>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</si>
  <si>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</si>
  <si>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</si>
  <si>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</si>
  <si>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</si>
  <si>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</si>
  <si>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</si>
  <si>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</si>
  <si>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</si>
  <si>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</si>
  <si>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</si>
  <si>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</si>
  <si>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</si>
  <si>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</si>
  <si>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</si>
  <si>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</si>
  <si>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</si>
  <si>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</si>
  <si>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</si>
  <si>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</si>
  <si>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</si>
  <si>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</si>
  <si>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</si>
  <si>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</si>
  <si>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</si>
  <si>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</si>
  <si>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</si>
  <si>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</si>
  <si>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</si>
  <si>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</si>
  <si>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</si>
  <si>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</si>
  <si>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</si>
  <si>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</si>
  <si>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</si>
  <si>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</si>
  <si>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</si>
  <si>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</si>
  <si>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</si>
  <si>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</si>
  <si>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</si>
  <si>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</si>
  <si>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</si>
  <si>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</si>
  <si>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</si>
  <si>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</si>
  <si>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</si>
  <si>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</si>
  <si>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</si>
  <si>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</si>
  <si>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</si>
  <si>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</si>
  <si>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</si>
  <si>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</si>
  <si>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</si>
  <si>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</si>
  <si>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</si>
  <si>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</si>
  <si>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</si>
  <si>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</si>
  <si>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</si>
  <si>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</si>
  <si>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</si>
  <si>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</si>
  <si>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</si>
  <si>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</si>
  <si>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</si>
  <si>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</si>
  <si>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</si>
  <si>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</si>
  <si>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</si>
  <si>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</si>
  <si>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</si>
  <si>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</si>
  <si>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</si>
  <si>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</si>
  <si>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</si>
  <si>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</si>
  <si>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</si>
  <si>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</si>
  <si>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</si>
  <si>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</si>
  <si>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</si>
  <si>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</si>
  <si>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</si>
  <si>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</si>
  <si>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</si>
  <si>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</si>
  <si>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</si>
  <si>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</si>
  <si>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</si>
  <si>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</si>
  <si>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</si>
  <si>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</si>
  <si>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</si>
  <si>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</si>
  <si>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</si>
  <si>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</si>
  <si>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</si>
  <si>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</si>
  <si>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</si>
  <si>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</si>
  <si>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</si>
  <si>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</si>
  <si>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</si>
  <si>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</si>
  <si>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</si>
  <si>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</si>
  <si>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</si>
  <si>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</si>
  <si>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</si>
  <si>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</si>
  <si>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</si>
  <si>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</si>
  <si>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</si>
  <si>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</si>
  <si>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</si>
  <si>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</si>
  <si>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</si>
  <si>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</si>
  <si>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</si>
  <si>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</si>
  <si>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</si>
  <si>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</si>
  <si>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</si>
  <si>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</si>
  <si>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</si>
  <si>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</si>
  <si>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</si>
  <si>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</si>
  <si>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</si>
  <si>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</si>
  <si>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</si>
  <si>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</si>
  <si>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</si>
  <si>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</si>
  <si>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</si>
  <si>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</si>
  <si>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</si>
  <si>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</si>
  <si>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</si>
  <si>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</si>
  <si>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</si>
  <si>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</si>
  <si>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</si>
  <si>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</si>
  <si>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</si>
  <si>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</si>
  <si>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</si>
  <si>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</si>
  <si>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</si>
  <si>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</si>
  <si>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</si>
  <si>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</si>
  <si>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</si>
  <si>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</si>
  <si>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</si>
  <si>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</si>
  <si>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</si>
  <si>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</si>
  <si>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</si>
  <si>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</si>
  <si>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</si>
  <si>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</si>
  <si>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</si>
  <si>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</si>
  <si>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</si>
  <si>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</si>
  <si>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</si>
  <si>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</si>
  <si>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</si>
  <si>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</si>
  <si>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</si>
  <si>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</si>
  <si>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</si>
  <si>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</si>
  <si>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</si>
  <si>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</si>
  <si>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</si>
  <si>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</si>
  <si>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</si>
  <si>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</si>
  <si>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</si>
  <si>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</si>
  <si>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</si>
  <si>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</si>
  <si>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</si>
  <si>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</si>
  <si>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</si>
  <si>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</si>
  <si>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</si>
  <si>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</si>
  <si>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</si>
  <si>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</si>
  <si>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</si>
  <si>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</si>
  <si>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</si>
  <si>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</si>
  <si>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</si>
  <si>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</si>
  <si>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</si>
  <si>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</si>
  <si>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</si>
  <si>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</si>
  <si>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</si>
  <si>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</si>
  <si>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</si>
  <si>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</si>
  <si>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</si>
  <si>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</si>
  <si>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</si>
  <si>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</si>
  <si>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</si>
  <si>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</si>
  <si>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</si>
  <si>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</si>
  <si>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</si>
  <si>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</si>
  <si>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</si>
  <si>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</si>
  <si>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</si>
  <si>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</si>
  <si>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</si>
  <si>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</si>
  <si>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</si>
  <si>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</si>
  <si>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</si>
  <si>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</si>
  <si>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</si>
  <si>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</si>
  <si>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</si>
  <si>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</si>
  <si>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</si>
  <si>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</si>
  <si>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</si>
  <si>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</si>
  <si>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</si>
  <si>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</si>
  <si>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</si>
  <si>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</si>
  <si>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</si>
  <si>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</si>
  <si>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</si>
  <si>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</si>
  <si>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</si>
  <si>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</si>
  <si>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</si>
  <si>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</si>
  <si>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</si>
  <si>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</si>
  <si>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</si>
  <si>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</si>
  <si>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</si>
  <si>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</si>
  <si>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</si>
  <si>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</si>
  <si>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</si>
  <si>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</si>
  <si>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</si>
  <si>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</si>
  <si>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</si>
  <si>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</si>
  <si>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</si>
  <si>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</si>
  <si>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</si>
  <si>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</si>
  <si>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</si>
  <si>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</si>
  <si>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</si>
  <si>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</si>
  <si>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</si>
  <si>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</si>
  <si>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</si>
  <si>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</si>
  <si>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</si>
  <si>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</si>
  <si>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</si>
  <si>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</si>
  <si>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</si>
  <si>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</si>
  <si>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</si>
  <si>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</si>
  <si>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</si>
  <si>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</si>
  <si>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</si>
  <si>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</si>
  <si>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</si>
  <si>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</si>
  <si>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</si>
  <si>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</si>
  <si>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</si>
  <si>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</si>
  <si>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</si>
  <si>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</si>
  <si>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</si>
  <si>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</si>
  <si>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</si>
  <si>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</si>
  <si>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</si>
  <si>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</si>
  <si>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</si>
  <si>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</si>
  <si>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</si>
  <si>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</si>
  <si>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</si>
  <si>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</si>
  <si>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</si>
  <si>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</si>
  <si>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</si>
  <si>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</si>
  <si>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</si>
  <si>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</si>
  <si>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</si>
  <si>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</si>
  <si>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</si>
  <si>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</si>
  <si>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</si>
  <si>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</si>
  <si>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</si>
  <si>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</si>
  <si>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</si>
  <si>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</si>
  <si>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</si>
  <si>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</si>
  <si>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</si>
  <si>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</si>
  <si>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</si>
  <si>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</si>
  <si>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</si>
  <si>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</si>
  <si>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</si>
  <si>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</si>
  <si>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</si>
  <si>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</si>
  <si>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</si>
  <si>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</si>
  <si>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</si>
  <si>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</si>
  <si>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</si>
  <si>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</si>
  <si>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</si>
  <si>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</si>
  <si>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</si>
  <si>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</si>
  <si>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</si>
  <si>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</si>
  <si>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</si>
  <si>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</si>
  <si>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</si>
  <si>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</si>
  <si>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</si>
  <si>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</si>
  <si>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</si>
  <si>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</si>
  <si>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</si>
  <si>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</si>
  <si>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</si>
  <si>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</si>
  <si>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</si>
  <si>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</si>
  <si>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</si>
  <si>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</si>
  <si>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</si>
  <si>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</si>
  <si>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</si>
  <si>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</si>
  <si>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</si>
  <si>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</si>
  <si>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</si>
  <si>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</si>
  <si>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</si>
  <si>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00313017</t>
  </si>
  <si>
    <t>HR</t>
  </si>
  <si>
    <t>080192242</t>
  </si>
  <si>
    <t>19680551758</t>
  </si>
  <si>
    <t xml:space="preserve">747800L0D5F39CX8NA43 </t>
  </si>
  <si>
    <t>90298</t>
  </si>
  <si>
    <t>Span d.d.</t>
  </si>
  <si>
    <t>Zagreb</t>
  </si>
  <si>
    <t>Koturaška cesta 47</t>
  </si>
  <si>
    <t>info@span.eu</t>
  </si>
  <si>
    <t>www.span.eu</t>
  </si>
  <si>
    <t>Vid Rakić</t>
  </si>
  <si>
    <t>vid.rakic@span.eu</t>
  </si>
  <si>
    <t>stanje na dan 30.09.2025</t>
  </si>
  <si>
    <t>u razdoblju 1.1.2025 do 30.9.2025</t>
  </si>
  <si>
    <t>Obveznik:Span d.d.</t>
  </si>
  <si>
    <t>Obveznik: Span d.d.</t>
  </si>
  <si>
    <t>BILJEŠKE UZ FINANCIJSKE IZVJEŠTAJE - TFI
(koji se sastavljaju za tromjesečna razdoblja)
Naziv izdavatelja: Span d.d.
Sjedište: Koturaška cesta 47, Zagreb, Hrvatska
OIB: 19680551758
MBS: 080192242
Izvještajno razdoblje: 01.01.2025. do 30.09.2025.
Bilješke uz financijske izvještaje za tromjesečna razdoblja priložene su u Nerevidiranim rezultatima poslovanja Span Grupe i društva Span d.d. za prvih devet mjeseci 2025. godine koji je dostupan na internetskim stranicama Zagrebačke burze.
Godišnji izvještaj Span Grupe i društva Span d.d. za 2024.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6.149 tisuća eura (od toga za Span d.d. 2.536 tisuća eura).
Prosječan broj zaposlenih Span Grupe u razdoblju od 1.1.2025. do 30.09.2025. godine bio je 884. Prosječan broj zaposlenih društva Span d.d. u razdoblju od 1.1.2025. do 30.09.2025. godine bio je 775.
Odgođena porezna imovina Span Grupe na dan 31.12.2024. iznosi 1.158 tisuća eura, a društva Span d.d. 933 tisuća eura. U Span Grupi je u izvještajnom razdoblju smanjena odgođena porezna imovina za 852 tisuće eura, a u društvu Span d.d. odgođena porezna imovina smanjena je za 627 tisuća eura. Smanjenje odgođene porezne imovine odnosi se na obvezu poreza na dobit koja je utvrđena na ostvareni rezultat u izvještanom razdoblju. 
Span d.d. od 2025. godine drži većinski udjel u kapitalu u društvima Span Kazahstan Ltd, Astana i Span Hellas SA, Atena. Iznos kapitala koji društvo Span d.d. drži u poduzeću Span Kazahstan Ltd iznosi 85,72%, odnosno 150 tisuća eura. Iznos kapitala koji društvo Span d.d. drži u poduzeću Span Hellas SA iznosi 90%, odnosno 450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Trilix d.o.o. Zagreb, SPAN IT s.r.o. Prag, SPAN POLSKA SPÓŁKA Z OGRANICZONĄ ODPOWIEDZIALNOŚCIĄ Varšava,  Span Romania S.R.L. Bukurešt.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</si>
</sst>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85" zoomScaleNormal="100" zoomScaleSheetLayoutView="85" workbookViewId="0">
      <selection activeCell="K4" sqref="K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45930</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447</v>
      </c>
      <c r="D11" s="146"/>
      <c r="E11" s="108"/>
      <c r="F11" s="154" t="s">
        <v>331</v>
      </c>
      <c r="G11" s="144"/>
      <c r="H11" s="155" t="s">
        <v>448</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449</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450</v>
      </c>
      <c r="D15" s="146"/>
      <c r="E15" s="163"/>
      <c r="F15" s="164"/>
      <c r="G15" s="109" t="s">
        <v>332</v>
      </c>
      <c r="H15" s="155" t="s">
        <v>451</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452</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453</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10000</v>
      </c>
      <c r="D21" s="156"/>
      <c r="E21" s="149"/>
      <c r="F21" s="149"/>
      <c r="G21" s="160" t="s">
        <v>454</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455</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456</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457</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797</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335</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458</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459</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85" zoomScaleNormal="100" zoomScaleSheetLayoutView="85" workbookViewId="0">
      <selection activeCell="I73" sqref="I7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460</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462</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30957492</v>
      </c>
      <c r="I9" s="82">
        <f>I10+I17+I27+I38+I43</f>
        <v>30157905</v>
      </c>
    </row>
    <row r="10" spans="1:9" ht="12.75" customHeight="1" x14ac:dyDescent="0.2">
      <c r="A10" s="191" t="s">
        <v>5</v>
      </c>
      <c r="B10" s="191"/>
      <c r="C10" s="191"/>
      <c r="D10" s="191"/>
      <c r="E10" s="191"/>
      <c r="F10" s="191"/>
      <c r="G10" s="12">
        <v>3</v>
      </c>
      <c r="H10" s="82">
        <f>H11+H12+H13+H14+H15+H16</f>
        <v>7881408</v>
      </c>
      <c r="I10" s="82">
        <f>I11+I12+I13+I14+I15+I16</f>
        <v>7303416</v>
      </c>
    </row>
    <row r="11" spans="1:9" ht="12.75" customHeight="1" x14ac:dyDescent="0.2">
      <c r="A11" s="190" t="s">
        <v>6</v>
      </c>
      <c r="B11" s="190"/>
      <c r="C11" s="190"/>
      <c r="D11" s="190"/>
      <c r="E11" s="190"/>
      <c r="F11" s="190"/>
      <c r="G11" s="11">
        <v>4</v>
      </c>
      <c r="H11" s="18">
        <v>1742199</v>
      </c>
      <c r="I11" s="18">
        <v>1284913</v>
      </c>
    </row>
    <row r="12" spans="1:9" ht="22.9" customHeight="1" x14ac:dyDescent="0.2">
      <c r="A12" s="190" t="s">
        <v>7</v>
      </c>
      <c r="B12" s="190"/>
      <c r="C12" s="190"/>
      <c r="D12" s="190"/>
      <c r="E12" s="190"/>
      <c r="F12" s="190"/>
      <c r="G12" s="11">
        <v>5</v>
      </c>
      <c r="H12" s="18">
        <v>794103</v>
      </c>
      <c r="I12" s="18">
        <v>735181</v>
      </c>
    </row>
    <row r="13" spans="1:9" ht="12.75" customHeight="1" x14ac:dyDescent="0.2">
      <c r="A13" s="190" t="s">
        <v>8</v>
      </c>
      <c r="B13" s="190"/>
      <c r="C13" s="190"/>
      <c r="D13" s="190"/>
      <c r="E13" s="190"/>
      <c r="F13" s="190"/>
      <c r="G13" s="11">
        <v>6</v>
      </c>
      <c r="H13" s="18">
        <v>3902202</v>
      </c>
      <c r="I13" s="18">
        <v>3902202</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119565</v>
      </c>
      <c r="I15" s="18">
        <v>138802</v>
      </c>
    </row>
    <row r="16" spans="1:9" ht="12.75" customHeight="1" x14ac:dyDescent="0.2">
      <c r="A16" s="190" t="s">
        <v>11</v>
      </c>
      <c r="B16" s="190"/>
      <c r="C16" s="190"/>
      <c r="D16" s="190"/>
      <c r="E16" s="190"/>
      <c r="F16" s="190"/>
      <c r="G16" s="11">
        <v>9</v>
      </c>
      <c r="H16" s="18">
        <v>1323339</v>
      </c>
      <c r="I16" s="18">
        <v>1242318</v>
      </c>
    </row>
    <row r="17" spans="1:9" ht="12.75" customHeight="1" x14ac:dyDescent="0.2">
      <c r="A17" s="191" t="s">
        <v>12</v>
      </c>
      <c r="B17" s="191"/>
      <c r="C17" s="191"/>
      <c r="D17" s="191"/>
      <c r="E17" s="191"/>
      <c r="F17" s="191"/>
      <c r="G17" s="12">
        <v>10</v>
      </c>
      <c r="H17" s="82">
        <f>H18+H19+H20+H21+H22+H23+H24+H25+H26</f>
        <v>9369409</v>
      </c>
      <c r="I17" s="82">
        <f>I18+I19+I20+I21+I22+I23+I24+I25+I26</f>
        <v>8874988</v>
      </c>
    </row>
    <row r="18" spans="1:9" ht="12.75" customHeight="1" x14ac:dyDescent="0.2">
      <c r="A18" s="190" t="s">
        <v>13</v>
      </c>
      <c r="B18" s="190"/>
      <c r="C18" s="190"/>
      <c r="D18" s="190"/>
      <c r="E18" s="190"/>
      <c r="F18" s="190"/>
      <c r="G18" s="11">
        <v>11</v>
      </c>
      <c r="H18" s="18">
        <v>2359528</v>
      </c>
      <c r="I18" s="18">
        <v>2359528</v>
      </c>
    </row>
    <row r="19" spans="1:9" ht="12.75" customHeight="1" x14ac:dyDescent="0.2">
      <c r="A19" s="190" t="s">
        <v>14</v>
      </c>
      <c r="B19" s="190"/>
      <c r="C19" s="190"/>
      <c r="D19" s="190"/>
      <c r="E19" s="190"/>
      <c r="F19" s="190"/>
      <c r="G19" s="11">
        <v>12</v>
      </c>
      <c r="H19" s="18">
        <v>4835835</v>
      </c>
      <c r="I19" s="18">
        <v>4195327</v>
      </c>
    </row>
    <row r="20" spans="1:9" ht="12.75" customHeight="1" x14ac:dyDescent="0.2">
      <c r="A20" s="190" t="s">
        <v>15</v>
      </c>
      <c r="B20" s="190"/>
      <c r="C20" s="190"/>
      <c r="D20" s="190"/>
      <c r="E20" s="190"/>
      <c r="F20" s="190"/>
      <c r="G20" s="11">
        <v>13</v>
      </c>
      <c r="H20" s="18">
        <v>1015457</v>
      </c>
      <c r="I20" s="18">
        <v>956406</v>
      </c>
    </row>
    <row r="21" spans="1:9" ht="12.75" customHeight="1" x14ac:dyDescent="0.2">
      <c r="A21" s="190" t="s">
        <v>16</v>
      </c>
      <c r="B21" s="190"/>
      <c r="C21" s="190"/>
      <c r="D21" s="190"/>
      <c r="E21" s="190"/>
      <c r="F21" s="190"/>
      <c r="G21" s="11">
        <v>14</v>
      </c>
      <c r="H21" s="18">
        <v>1158589</v>
      </c>
      <c r="I21" s="18">
        <v>1363727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12773058</v>
      </c>
      <c r="I27" s="82">
        <f>SUM(I28:I37)</f>
        <v>13673295</v>
      </c>
    </row>
    <row r="28" spans="1:9" ht="12.75" customHeight="1" x14ac:dyDescent="0.2">
      <c r="A28" s="190" t="s">
        <v>23</v>
      </c>
      <c r="B28" s="190"/>
      <c r="C28" s="190"/>
      <c r="D28" s="190"/>
      <c r="E28" s="190"/>
      <c r="F28" s="190"/>
      <c r="G28" s="11">
        <v>21</v>
      </c>
      <c r="H28" s="18">
        <v>12440707</v>
      </c>
      <c r="I28" s="18">
        <v>13190707</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266375</v>
      </c>
      <c r="I31" s="18">
        <v>386375</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30237</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44000</v>
      </c>
      <c r="I35" s="18">
        <v>44000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21976</v>
      </c>
      <c r="I37" s="18">
        <v>21976</v>
      </c>
    </row>
    <row r="38" spans="1:9" ht="12.75" customHeight="1" x14ac:dyDescent="0.2">
      <c r="A38" s="191" t="s">
        <v>33</v>
      </c>
      <c r="B38" s="191"/>
      <c r="C38" s="191"/>
      <c r="D38" s="191"/>
      <c r="E38" s="191"/>
      <c r="F38" s="191"/>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933108</v>
      </c>
      <c r="I43" s="18">
        <v>305697</v>
      </c>
    </row>
    <row r="44" spans="1:9" ht="12.75" customHeight="1" x14ac:dyDescent="0.2">
      <c r="A44" s="192" t="s">
        <v>303</v>
      </c>
      <c r="B44" s="192"/>
      <c r="C44" s="192"/>
      <c r="D44" s="192"/>
      <c r="E44" s="192"/>
      <c r="F44" s="192"/>
      <c r="G44" s="12">
        <v>37</v>
      </c>
      <c r="H44" s="82">
        <f>H45+H53+H60+H70</f>
        <v>26084870</v>
      </c>
      <c r="I44" s="82">
        <f>I45+I53+I60+I70</f>
        <v>40204832</v>
      </c>
    </row>
    <row r="45" spans="1:9" ht="12.75" customHeight="1" x14ac:dyDescent="0.2">
      <c r="A45" s="191" t="s">
        <v>39</v>
      </c>
      <c r="B45" s="191"/>
      <c r="C45" s="191"/>
      <c r="D45" s="191"/>
      <c r="E45" s="191"/>
      <c r="F45" s="191"/>
      <c r="G45" s="12">
        <v>38</v>
      </c>
      <c r="H45" s="82">
        <f>SUM(H46:H52)</f>
        <v>276790</v>
      </c>
      <c r="I45" s="82">
        <f>SUM(I46:I52)</f>
        <v>261176</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276790</v>
      </c>
      <c r="I49" s="18">
        <v>261176</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16701665</v>
      </c>
      <c r="I53" s="82">
        <f>SUM(I54:I59)</f>
        <v>15176946</v>
      </c>
    </row>
    <row r="54" spans="1:9" ht="12.75" customHeight="1" x14ac:dyDescent="0.2">
      <c r="A54" s="190" t="s">
        <v>48</v>
      </c>
      <c r="B54" s="190"/>
      <c r="C54" s="190"/>
      <c r="D54" s="190"/>
      <c r="E54" s="190"/>
      <c r="F54" s="190"/>
      <c r="G54" s="11">
        <v>47</v>
      </c>
      <c r="H54" s="18">
        <v>627543</v>
      </c>
      <c r="I54" s="18">
        <v>557425</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15615982</v>
      </c>
      <c r="I56" s="18">
        <v>13958908</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167579</v>
      </c>
      <c r="I58" s="18">
        <v>292332</v>
      </c>
    </row>
    <row r="59" spans="1:9" ht="12.75" customHeight="1" x14ac:dyDescent="0.2">
      <c r="A59" s="190" t="s">
        <v>53</v>
      </c>
      <c r="B59" s="190"/>
      <c r="C59" s="190"/>
      <c r="D59" s="190"/>
      <c r="E59" s="190"/>
      <c r="F59" s="190"/>
      <c r="G59" s="11">
        <v>52</v>
      </c>
      <c r="H59" s="18">
        <v>290561</v>
      </c>
      <c r="I59" s="18">
        <v>368281</v>
      </c>
    </row>
    <row r="60" spans="1:9" ht="12.75" customHeight="1" x14ac:dyDescent="0.2">
      <c r="A60" s="191" t="s">
        <v>54</v>
      </c>
      <c r="B60" s="191"/>
      <c r="C60" s="191"/>
      <c r="D60" s="191"/>
      <c r="E60" s="191"/>
      <c r="F60" s="191"/>
      <c r="G60" s="12">
        <v>53</v>
      </c>
      <c r="H60" s="82">
        <f>SUM(H61:H69)</f>
        <v>112383</v>
      </c>
      <c r="I60" s="82">
        <f>SUM(I61:I69)</f>
        <v>172917</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112383</v>
      </c>
      <c r="I63" s="18">
        <v>159582</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13335</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8994032</v>
      </c>
      <c r="I70" s="18">
        <v>24593793</v>
      </c>
    </row>
    <row r="71" spans="1:9" ht="12.75" customHeight="1" x14ac:dyDescent="0.2">
      <c r="A71" s="206" t="s">
        <v>58</v>
      </c>
      <c r="B71" s="206"/>
      <c r="C71" s="206"/>
      <c r="D71" s="206"/>
      <c r="E71" s="206"/>
      <c r="F71" s="206"/>
      <c r="G71" s="11">
        <v>64</v>
      </c>
      <c r="H71" s="18">
        <v>3991624</v>
      </c>
      <c r="I71" s="18">
        <v>6789556</v>
      </c>
    </row>
    <row r="72" spans="1:9" ht="12.75" customHeight="1" x14ac:dyDescent="0.2">
      <c r="A72" s="192" t="s">
        <v>304</v>
      </c>
      <c r="B72" s="192"/>
      <c r="C72" s="192"/>
      <c r="D72" s="192"/>
      <c r="E72" s="192"/>
      <c r="F72" s="192"/>
      <c r="G72" s="12">
        <v>65</v>
      </c>
      <c r="H72" s="82">
        <f>H8+H9+H44+H71</f>
        <v>61033986</v>
      </c>
      <c r="I72" s="82">
        <f>I8+I9+I44+I71</f>
        <v>77152293</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29840432</v>
      </c>
      <c r="I75" s="83">
        <f>I76+I77+I78+I84+I85+I91+I94+I97</f>
        <v>33986080</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9005744</v>
      </c>
      <c r="I77" s="18">
        <v>9089146</v>
      </c>
    </row>
    <row r="78" spans="1:9" ht="12.75" customHeight="1" x14ac:dyDescent="0.2">
      <c r="A78" s="191" t="s">
        <v>63</v>
      </c>
      <c r="B78" s="191"/>
      <c r="C78" s="191"/>
      <c r="D78" s="191"/>
      <c r="E78" s="191"/>
      <c r="F78" s="191"/>
      <c r="G78" s="12">
        <v>70</v>
      </c>
      <c r="H78" s="83">
        <f>SUM(H79:H83)</f>
        <v>1369105</v>
      </c>
      <c r="I78" s="83">
        <f>SUM(I79:I83)</f>
        <v>1369105</v>
      </c>
    </row>
    <row r="79" spans="1:9" ht="12.75" customHeight="1" x14ac:dyDescent="0.2">
      <c r="A79" s="190" t="s">
        <v>64</v>
      </c>
      <c r="B79" s="190"/>
      <c r="C79" s="190"/>
      <c r="D79" s="190"/>
      <c r="E79" s="190"/>
      <c r="F79" s="190"/>
      <c r="G79" s="11">
        <v>71</v>
      </c>
      <c r="H79" s="18">
        <v>1369105</v>
      </c>
      <c r="I79" s="18">
        <v>1369105</v>
      </c>
    </row>
    <row r="80" spans="1:9" ht="12.75" customHeight="1" x14ac:dyDescent="0.2">
      <c r="A80" s="190" t="s">
        <v>65</v>
      </c>
      <c r="B80" s="190"/>
      <c r="C80" s="190"/>
      <c r="D80" s="190"/>
      <c r="E80" s="190"/>
      <c r="F80" s="190"/>
      <c r="G80" s="11">
        <v>72</v>
      </c>
      <c r="H80" s="18">
        <v>0</v>
      </c>
      <c r="I80" s="18">
        <v>352003</v>
      </c>
    </row>
    <row r="81" spans="1:9" ht="12.75" customHeight="1" x14ac:dyDescent="0.2">
      <c r="A81" s="190" t="s">
        <v>66</v>
      </c>
      <c r="B81" s="190"/>
      <c r="C81" s="190"/>
      <c r="D81" s="190"/>
      <c r="E81" s="190"/>
      <c r="F81" s="190"/>
      <c r="G81" s="11">
        <v>73</v>
      </c>
      <c r="H81" s="18">
        <v>0</v>
      </c>
      <c r="I81" s="18">
        <v>-352003</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3130087</v>
      </c>
      <c r="I84" s="43">
        <v>3130087</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9659467</v>
      </c>
      <c r="I91" s="82">
        <f>I92-I93</f>
        <v>10499194</v>
      </c>
    </row>
    <row r="92" spans="1:9" ht="12.75" customHeight="1" x14ac:dyDescent="0.2">
      <c r="A92" s="190" t="s">
        <v>72</v>
      </c>
      <c r="B92" s="190"/>
      <c r="C92" s="190"/>
      <c r="D92" s="190"/>
      <c r="E92" s="190"/>
      <c r="F92" s="190"/>
      <c r="G92" s="11">
        <v>84</v>
      </c>
      <c r="H92" s="18">
        <v>9659467</v>
      </c>
      <c r="I92" s="18">
        <v>10499194</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f>H95-H96</f>
        <v>2756029</v>
      </c>
      <c r="I94" s="82">
        <f>I95-I96</f>
        <v>5978548</v>
      </c>
    </row>
    <row r="95" spans="1:9" ht="12.75" customHeight="1" x14ac:dyDescent="0.2">
      <c r="A95" s="190" t="s">
        <v>74</v>
      </c>
      <c r="B95" s="190"/>
      <c r="C95" s="190"/>
      <c r="D95" s="190"/>
      <c r="E95" s="190"/>
      <c r="F95" s="190"/>
      <c r="G95" s="11">
        <v>87</v>
      </c>
      <c r="H95" s="18">
        <v>2756029</v>
      </c>
      <c r="I95" s="18">
        <v>5978548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2376673</v>
      </c>
      <c r="I105" s="82">
        <f>SUM(I106:I116)</f>
        <v>26627139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24651000</v>
      </c>
    </row>
    <row r="115" spans="1:9" ht="12.75" customHeight="1" x14ac:dyDescent="0.2">
      <c r="A115" s="190" t="s">
        <v>92</v>
      </c>
      <c r="B115" s="190"/>
      <c r="C115" s="190"/>
      <c r="D115" s="190"/>
      <c r="E115" s="190"/>
      <c r="F115" s="190"/>
      <c r="G115" s="11">
        <v>107</v>
      </c>
      <c r="H115" s="18">
        <v>1542048</v>
      </c>
      <c r="I115" s="18">
        <v>1141514</v>
      </c>
    </row>
    <row r="116" spans="1:9" ht="12.75" customHeight="1" x14ac:dyDescent="0.2">
      <c r="A116" s="190" t="s">
        <v>93</v>
      </c>
      <c r="B116" s="190"/>
      <c r="C116" s="190"/>
      <c r="D116" s="190"/>
      <c r="E116" s="190"/>
      <c r="F116" s="190"/>
      <c r="G116" s="11">
        <v>108</v>
      </c>
      <c r="H116" s="18">
        <v>834625</v>
      </c>
      <c r="I116" s="18">
        <v>834625</v>
      </c>
    </row>
    <row r="117" spans="1:9" ht="12.75" customHeight="1" x14ac:dyDescent="0.2">
      <c r="A117" s="192" t="s">
        <v>355</v>
      </c>
      <c r="B117" s="192"/>
      <c r="C117" s="192"/>
      <c r="D117" s="192"/>
      <c r="E117" s="192"/>
      <c r="F117" s="192"/>
      <c r="G117" s="12">
        <v>109</v>
      </c>
      <c r="H117" s="82">
        <f>SUM(H118:H131)</f>
        <v>25461038</v>
      </c>
      <c r="I117" s="82">
        <f>SUM(I118:I131)</f>
        <v>14869315</v>
      </c>
    </row>
    <row r="118" spans="1:9" ht="12.75" customHeight="1" x14ac:dyDescent="0.2">
      <c r="A118" s="190" t="s">
        <v>83</v>
      </c>
      <c r="B118" s="190"/>
      <c r="C118" s="190"/>
      <c r="D118" s="190"/>
      <c r="E118" s="190"/>
      <c r="F118" s="190"/>
      <c r="G118" s="11">
        <v>110</v>
      </c>
      <c r="H118" s="18">
        <v>176231</v>
      </c>
      <c r="I118" s="18">
        <v>346486</v>
      </c>
    </row>
    <row r="119" spans="1:9" ht="22.15" customHeight="1" x14ac:dyDescent="0.2">
      <c r="A119" s="190" t="s">
        <v>84</v>
      </c>
      <c r="B119" s="190"/>
      <c r="C119" s="190"/>
      <c r="D119" s="190"/>
      <c r="E119" s="190"/>
      <c r="F119" s="190"/>
      <c r="G119" s="11">
        <v>111</v>
      </c>
      <c r="H119" s="18">
        <v>0</v>
      </c>
      <c r="I119" s="18">
        <v>1590343</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5522264</v>
      </c>
      <c r="I123" s="18">
        <v>1513177</v>
      </c>
    </row>
    <row r="124" spans="1:9" ht="12.75" customHeight="1" x14ac:dyDescent="0.2">
      <c r="A124" s="190" t="s">
        <v>89</v>
      </c>
      <c r="B124" s="190"/>
      <c r="C124" s="190"/>
      <c r="D124" s="190"/>
      <c r="E124" s="190"/>
      <c r="F124" s="190"/>
      <c r="G124" s="11">
        <v>116</v>
      </c>
      <c r="H124" s="18">
        <v>291648</v>
      </c>
      <c r="I124" s="18">
        <v>242848</v>
      </c>
    </row>
    <row r="125" spans="1:9" ht="12.75" customHeight="1" x14ac:dyDescent="0.2">
      <c r="A125" s="190" t="s">
        <v>90</v>
      </c>
      <c r="B125" s="190"/>
      <c r="C125" s="190"/>
      <c r="D125" s="190"/>
      <c r="E125" s="190"/>
      <c r="F125" s="190"/>
      <c r="G125" s="11">
        <v>117</v>
      </c>
      <c r="H125" s="18">
        <v>12179768</v>
      </c>
      <c r="I125" s="18">
        <v>4932935</v>
      </c>
    </row>
    <row r="126" spans="1:9" x14ac:dyDescent="0.2">
      <c r="A126" s="190" t="s">
        <v>91</v>
      </c>
      <c r="B126" s="190"/>
      <c r="C126" s="190"/>
      <c r="D126" s="190"/>
      <c r="E126" s="190"/>
      <c r="F126" s="190"/>
      <c r="G126" s="11">
        <v>118</v>
      </c>
      <c r="H126" s="18">
        <v>0</v>
      </c>
      <c r="I126" s="18">
        <v>205948</v>
      </c>
    </row>
    <row r="127" spans="1:9" x14ac:dyDescent="0.2">
      <c r="A127" s="190" t="s">
        <v>94</v>
      </c>
      <c r="B127" s="190"/>
      <c r="C127" s="190"/>
      <c r="D127" s="190"/>
      <c r="E127" s="190"/>
      <c r="F127" s="190"/>
      <c r="G127" s="11">
        <v>119</v>
      </c>
      <c r="H127" s="18">
        <v>1676942</v>
      </c>
      <c r="I127" s="18">
        <v>1915964</v>
      </c>
    </row>
    <row r="128" spans="1:9" x14ac:dyDescent="0.2">
      <c r="A128" s="190" t="s">
        <v>95</v>
      </c>
      <c r="B128" s="190"/>
      <c r="C128" s="190"/>
      <c r="D128" s="190"/>
      <c r="E128" s="190"/>
      <c r="F128" s="190"/>
      <c r="G128" s="11">
        <v>120</v>
      </c>
      <c r="H128" s="18">
        <v>1665443</v>
      </c>
      <c r="I128" s="18">
        <v>1195165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3948742</v>
      </c>
      <c r="I131" s="18">
        <v>2926449</v>
      </c>
    </row>
    <row r="132" spans="1:9" ht="22.15" customHeight="1" x14ac:dyDescent="0.2">
      <c r="A132" s="206" t="s">
        <v>99</v>
      </c>
      <c r="B132" s="206"/>
      <c r="C132" s="206"/>
      <c r="D132" s="206"/>
      <c r="E132" s="206"/>
      <c r="F132" s="206"/>
      <c r="G132" s="11">
        <v>124</v>
      </c>
      <c r="H132" s="18">
        <v>3355843</v>
      </c>
      <c r="I132" s="18">
        <v>1669759</v>
      </c>
    </row>
    <row r="133" spans="1:9" ht="12.75" customHeight="1" x14ac:dyDescent="0.2">
      <c r="A133" s="192" t="s">
        <v>356</v>
      </c>
      <c r="B133" s="192"/>
      <c r="C133" s="192"/>
      <c r="D133" s="192"/>
      <c r="E133" s="192"/>
      <c r="F133" s="192"/>
      <c r="G133" s="12">
        <v>125</v>
      </c>
      <c r="H133" s="82">
        <f>H75+H98+H105+H117+H132</f>
        <v>61033986</v>
      </c>
      <c r="I133" s="82">
        <f>I75+I98+I105+I117+I132</f>
        <v>77152293</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4" zoomScale="85" zoomScaleNormal="85" zoomScaleSheetLayoutView="110" workbookViewId="0">
      <selection activeCell="L70" sqref="L7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461</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82973574</v>
      </c>
      <c r="I8" s="48">
        <f>SUM(I9:I13)</f>
        <v>34548392</v>
      </c>
      <c r="J8" s="48">
        <f>SUM(J9:J13)</f>
        <v>116602176</v>
      </c>
      <c r="K8" s="48">
        <f>SUM(K9:K13)</f>
        <v>50810038</v>
      </c>
    </row>
    <row r="9" spans="1:11" ht="12.75" customHeight="1" x14ac:dyDescent="0.2">
      <c r="A9" s="190" t="s">
        <v>115</v>
      </c>
      <c r="B9" s="190"/>
      <c r="C9" s="190"/>
      <c r="D9" s="190"/>
      <c r="E9" s="190"/>
      <c r="F9" s="190"/>
      <c r="G9" s="11">
        <v>2</v>
      </c>
      <c r="H9" s="49">
        <v>15935202</v>
      </c>
      <c r="I9" s="49">
        <v>4172263</v>
      </c>
      <c r="J9" s="49">
        <v>20161423</v>
      </c>
      <c r="K9" s="49">
        <v>4488646</v>
      </c>
    </row>
    <row r="10" spans="1:11" ht="12.75" customHeight="1" x14ac:dyDescent="0.2">
      <c r="A10" s="190" t="s">
        <v>116</v>
      </c>
      <c r="B10" s="190"/>
      <c r="C10" s="190"/>
      <c r="D10" s="190"/>
      <c r="E10" s="190"/>
      <c r="F10" s="190"/>
      <c r="G10" s="11">
        <v>3</v>
      </c>
      <c r="H10" s="49">
        <v>66625903</v>
      </c>
      <c r="I10" s="49">
        <v>30274931</v>
      </c>
      <c r="J10" s="49">
        <v>96157723</v>
      </c>
      <c r="K10" s="49">
        <v>46213979</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91291</v>
      </c>
      <c r="I12" s="49">
        <v>25546</v>
      </c>
      <c r="J12" s="49">
        <v>56369</v>
      </c>
      <c r="K12" s="49">
        <v>13044</v>
      </c>
    </row>
    <row r="13" spans="1:11" ht="12.75" customHeight="1" x14ac:dyDescent="0.2">
      <c r="A13" s="190" t="s">
        <v>119</v>
      </c>
      <c r="B13" s="190"/>
      <c r="C13" s="190"/>
      <c r="D13" s="190"/>
      <c r="E13" s="190"/>
      <c r="F13" s="190"/>
      <c r="G13" s="11">
        <v>6</v>
      </c>
      <c r="H13" s="49">
        <v>321178</v>
      </c>
      <c r="I13" s="49">
        <v>75652</v>
      </c>
      <c r="J13" s="49">
        <v>226661</v>
      </c>
      <c r="K13" s="49">
        <v>94369</v>
      </c>
    </row>
    <row r="14" spans="1:11" ht="12.75" customHeight="1" x14ac:dyDescent="0.2">
      <c r="A14" s="224" t="s">
        <v>358</v>
      </c>
      <c r="B14" s="224"/>
      <c r="C14" s="224"/>
      <c r="D14" s="224"/>
      <c r="E14" s="224"/>
      <c r="F14" s="224"/>
      <c r="G14" s="12">
        <v>7</v>
      </c>
      <c r="H14" s="48">
        <f>H15+H16+H20+H24+H25+H26+H29+H36</f>
        <v>81739988</v>
      </c>
      <c r="I14" s="48">
        <f>I15+I16+I20+I24+I25+I26+I29+I36</f>
        <v>34468304</v>
      </c>
      <c r="J14" s="48">
        <f>J15+J16+J20+J24+J25+J26+J29+J36</f>
        <v>110654711</v>
      </c>
      <c r="K14" s="48">
        <f>K15+K16+K20+K24+K25+K26+K29+K36</f>
        <v>49442469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57684942</v>
      </c>
      <c r="I16" s="48">
        <f>SUM(I17:I19)</f>
        <v>25642844</v>
      </c>
      <c r="J16" s="48">
        <f>SUM(J17:J19)</f>
        <v>79250296</v>
      </c>
      <c r="K16" s="48">
        <f>SUM(K17:K19)</f>
        <v>38522692</v>
      </c>
    </row>
    <row r="17" spans="1:11" ht="12.75" customHeight="1" x14ac:dyDescent="0.2">
      <c r="A17" s="225" t="s">
        <v>120</v>
      </c>
      <c r="B17" s="225"/>
      <c r="C17" s="225"/>
      <c r="D17" s="225"/>
      <c r="E17" s="225"/>
      <c r="F17" s="225"/>
      <c r="G17" s="11">
        <v>10</v>
      </c>
      <c r="H17" s="49">
        <v>396158</v>
      </c>
      <c r="I17" s="49">
        <v>124360</v>
      </c>
      <c r="J17" s="49">
        <v>356526</v>
      </c>
      <c r="K17" s="49">
        <v>106194</v>
      </c>
    </row>
    <row r="18" spans="1:11" ht="12.75" customHeight="1" x14ac:dyDescent="0.2">
      <c r="A18" s="225" t="s">
        <v>121</v>
      </c>
      <c r="B18" s="225"/>
      <c r="C18" s="225"/>
      <c r="D18" s="225"/>
      <c r="E18" s="225"/>
      <c r="F18" s="225"/>
      <c r="G18" s="11">
        <v>11</v>
      </c>
      <c r="H18" s="49">
        <v>50060472</v>
      </c>
      <c r="I18" s="49">
        <v>23250788</v>
      </c>
      <c r="J18" s="49">
        <v>71546056</v>
      </c>
      <c r="K18" s="49">
        <v>35905816</v>
      </c>
    </row>
    <row r="19" spans="1:11" ht="12.75" customHeight="1" x14ac:dyDescent="0.2">
      <c r="A19" s="225" t="s">
        <v>122</v>
      </c>
      <c r="B19" s="225"/>
      <c r="C19" s="225"/>
      <c r="D19" s="225"/>
      <c r="E19" s="225"/>
      <c r="F19" s="225"/>
      <c r="G19" s="11">
        <v>12</v>
      </c>
      <c r="H19" s="49">
        <v>7228312</v>
      </c>
      <c r="I19" s="49">
        <v>2267696</v>
      </c>
      <c r="J19" s="49">
        <v>7347714</v>
      </c>
      <c r="K19" s="49">
        <v>2510682</v>
      </c>
    </row>
    <row r="20" spans="1:11" ht="12.75" customHeight="1" x14ac:dyDescent="0.2">
      <c r="A20" s="191" t="s">
        <v>439</v>
      </c>
      <c r="B20" s="191"/>
      <c r="C20" s="191"/>
      <c r="D20" s="191"/>
      <c r="E20" s="191"/>
      <c r="F20" s="191"/>
      <c r="G20" s="12">
        <v>13</v>
      </c>
      <c r="H20" s="48">
        <f>SUM(H21:H23)</f>
        <v>20270300</v>
      </c>
      <c r="I20" s="48">
        <f>SUM(I21:I23)</f>
        <v>7429860</v>
      </c>
      <c r="J20" s="48">
        <f>SUM(J21:J23)</f>
        <v>27293695</v>
      </c>
      <c r="K20" s="48">
        <f>SUM(K21:K23)</f>
        <v>9537798</v>
      </c>
    </row>
    <row r="21" spans="1:11" ht="12.75" customHeight="1" x14ac:dyDescent="0.2">
      <c r="A21" s="225" t="s">
        <v>105</v>
      </c>
      <c r="B21" s="225"/>
      <c r="C21" s="225"/>
      <c r="D21" s="225"/>
      <c r="E21" s="225"/>
      <c r="F21" s="225"/>
      <c r="G21" s="11">
        <v>14</v>
      </c>
      <c r="H21" s="49">
        <v>12403145</v>
      </c>
      <c r="I21" s="49">
        <v>4539491</v>
      </c>
      <c r="J21" s="49">
        <v>17270244</v>
      </c>
      <c r="K21" s="49">
        <v>6057394</v>
      </c>
    </row>
    <row r="22" spans="1:11" ht="12.75" customHeight="1" x14ac:dyDescent="0.2">
      <c r="A22" s="225" t="s">
        <v>106</v>
      </c>
      <c r="B22" s="225"/>
      <c r="C22" s="225"/>
      <c r="D22" s="225"/>
      <c r="E22" s="225"/>
      <c r="F22" s="225"/>
      <c r="G22" s="11">
        <v>15</v>
      </c>
      <c r="H22" s="49">
        <v>5864103</v>
      </c>
      <c r="I22" s="49">
        <v>2156469</v>
      </c>
      <c r="J22" s="49">
        <v>7384980</v>
      </c>
      <c r="K22" s="49">
        <v>2547625</v>
      </c>
    </row>
    <row r="23" spans="1:11" ht="12.75" customHeight="1" x14ac:dyDescent="0.2">
      <c r="A23" s="225" t="s">
        <v>107</v>
      </c>
      <c r="B23" s="225"/>
      <c r="C23" s="225"/>
      <c r="D23" s="225"/>
      <c r="E23" s="225"/>
      <c r="F23" s="225"/>
      <c r="G23" s="11">
        <v>16</v>
      </c>
      <c r="H23" s="49">
        <v>2003052</v>
      </c>
      <c r="I23" s="49">
        <v>733900</v>
      </c>
      <c r="J23" s="49">
        <v>2638471</v>
      </c>
      <c r="K23" s="49">
        <v>932779</v>
      </c>
    </row>
    <row r="24" spans="1:11" ht="12.75" customHeight="1" x14ac:dyDescent="0.2">
      <c r="A24" s="190" t="s">
        <v>108</v>
      </c>
      <c r="B24" s="190"/>
      <c r="C24" s="190"/>
      <c r="D24" s="190"/>
      <c r="E24" s="190"/>
      <c r="F24" s="190"/>
      <c r="G24" s="11">
        <v>17</v>
      </c>
      <c r="H24" s="49">
        <v>2029176</v>
      </c>
      <c r="I24" s="49">
        <v>747076</v>
      </c>
      <c r="J24" s="49">
        <v>2556303</v>
      </c>
      <c r="K24" s="49">
        <v>870629</v>
      </c>
    </row>
    <row r="25" spans="1:11" ht="12.75" customHeight="1" x14ac:dyDescent="0.2">
      <c r="A25" s="190" t="s">
        <v>109</v>
      </c>
      <c r="B25" s="190"/>
      <c r="C25" s="190"/>
      <c r="D25" s="190"/>
      <c r="E25" s="190"/>
      <c r="F25" s="190"/>
      <c r="G25" s="11">
        <v>18</v>
      </c>
      <c r="H25" s="49">
        <v>1755570</v>
      </c>
      <c r="I25" s="49">
        <v>648524</v>
      </c>
      <c r="J25" s="49">
        <v>1554417</v>
      </c>
      <c r="K25" s="49">
        <v>511350</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4" t="s">
        <v>359</v>
      </c>
      <c r="B37" s="224"/>
      <c r="C37" s="224"/>
      <c r="D37" s="224"/>
      <c r="E37" s="224"/>
      <c r="F37" s="224"/>
      <c r="G37" s="12">
        <v>30</v>
      </c>
      <c r="H37" s="48">
        <f>SUM(H38:H47)</f>
        <v>1913238</v>
      </c>
      <c r="I37" s="48">
        <f>SUM(I38:I47)</f>
        <v>78046</v>
      </c>
      <c r="J37" s="48">
        <f>SUM(J38:J47)</f>
        <v>1760337</v>
      </c>
      <c r="K37" s="48">
        <f>SUM(K38:K47)</f>
        <v>181478</v>
      </c>
    </row>
    <row r="38" spans="1:11" ht="12.75" customHeight="1" x14ac:dyDescent="0.2">
      <c r="A38" s="190" t="s">
        <v>131</v>
      </c>
      <c r="B38" s="190"/>
      <c r="C38" s="190"/>
      <c r="D38" s="190"/>
      <c r="E38" s="190"/>
      <c r="F38" s="190"/>
      <c r="G38" s="11">
        <v>31</v>
      </c>
      <c r="H38" s="49">
        <v>1650000</v>
      </c>
      <c r="I38" s="49">
        <v>0</v>
      </c>
      <c r="J38" s="49">
        <v>1300000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2146</v>
      </c>
      <c r="I42" s="49">
        <v>0</v>
      </c>
      <c r="J42" s="49">
        <v>390</v>
      </c>
      <c r="K42" s="49">
        <v>390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72693</v>
      </c>
      <c r="I44" s="49">
        <v>49571</v>
      </c>
      <c r="J44" s="49">
        <v>204919</v>
      </c>
      <c r="K44" s="49">
        <v>126101</v>
      </c>
    </row>
    <row r="45" spans="1:11" ht="12.75" customHeight="1" x14ac:dyDescent="0.2">
      <c r="A45" s="190" t="s">
        <v>138</v>
      </c>
      <c r="B45" s="190"/>
      <c r="C45" s="190"/>
      <c r="D45" s="190"/>
      <c r="E45" s="190"/>
      <c r="F45" s="190"/>
      <c r="G45" s="11">
        <v>38</v>
      </c>
      <c r="H45" s="49">
        <v>188399</v>
      </c>
      <c r="I45" s="49">
        <v>28475</v>
      </c>
      <c r="J45" s="49">
        <v>255028</v>
      </c>
      <c r="K45" s="49">
        <v>54987</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430402</v>
      </c>
      <c r="I48" s="48">
        <f>SUM(I49:I55)</f>
        <v>202914</v>
      </c>
      <c r="J48" s="48">
        <f>SUM(J49:J55)</f>
        <v>1101842</v>
      </c>
      <c r="K48" s="48">
        <f>SUM(K49:K55)</f>
        <v>345447</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10044</v>
      </c>
      <c r="I50" s="49">
        <v>0</v>
      </c>
      <c r="J50" s="49">
        <v>21614</v>
      </c>
      <c r="K50" s="49">
        <v>17161</v>
      </c>
    </row>
    <row r="51" spans="1:11" ht="12.75" customHeight="1" x14ac:dyDescent="0.2">
      <c r="A51" s="228" t="s">
        <v>143</v>
      </c>
      <c r="B51" s="228"/>
      <c r="C51" s="228"/>
      <c r="D51" s="228"/>
      <c r="E51" s="228"/>
      <c r="F51" s="228"/>
      <c r="G51" s="11">
        <v>44</v>
      </c>
      <c r="H51" s="49">
        <v>252845</v>
      </c>
      <c r="I51" s="49">
        <v>99423</v>
      </c>
      <c r="J51" s="49">
        <v>447449</v>
      </c>
      <c r="K51" s="49">
        <v>285158</v>
      </c>
    </row>
    <row r="52" spans="1:11" ht="12.75" customHeight="1" x14ac:dyDescent="0.2">
      <c r="A52" s="228" t="s">
        <v>144</v>
      </c>
      <c r="B52" s="228"/>
      <c r="C52" s="228"/>
      <c r="D52" s="228"/>
      <c r="E52" s="228"/>
      <c r="F52" s="228"/>
      <c r="G52" s="11">
        <v>45</v>
      </c>
      <c r="H52" s="49">
        <v>146682</v>
      </c>
      <c r="I52" s="49">
        <v>103491</v>
      </c>
      <c r="J52" s="49">
        <v>632779</v>
      </c>
      <c r="K52" s="49">
        <v>43128</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20831</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84886812</v>
      </c>
      <c r="I60" s="48">
        <f t="shared" ref="I60:K60" si="0">I8+I37+I56+I57</f>
        <v>34626438</v>
      </c>
      <c r="J60" s="48">
        <f t="shared" si="0"/>
        <v>118362513</v>
      </c>
      <c r="K60" s="48">
        <f t="shared" si="0"/>
        <v>50991516</v>
      </c>
    </row>
    <row r="61" spans="1:11" ht="12.75" customHeight="1" x14ac:dyDescent="0.2">
      <c r="A61" s="224" t="s">
        <v>362</v>
      </c>
      <c r="B61" s="224"/>
      <c r="C61" s="224"/>
      <c r="D61" s="224"/>
      <c r="E61" s="224"/>
      <c r="F61" s="224"/>
      <c r="G61" s="12">
        <v>54</v>
      </c>
      <c r="H61" s="48">
        <f>H14+H48+H58+H59</f>
        <v>82170390</v>
      </c>
      <c r="I61" s="48">
        <f t="shared" ref="I61:K61" si="1">I14+I48+I58+I59</f>
        <v>34671218</v>
      </c>
      <c r="J61" s="48">
        <f t="shared" si="1"/>
        <v>111756553</v>
      </c>
      <c r="K61" s="48">
        <f t="shared" si="1"/>
        <v>49787916</v>
      </c>
    </row>
    <row r="62" spans="1:11" ht="12.75" customHeight="1" x14ac:dyDescent="0.2">
      <c r="A62" s="224" t="s">
        <v>363</v>
      </c>
      <c r="B62" s="224"/>
      <c r="C62" s="224"/>
      <c r="D62" s="224"/>
      <c r="E62" s="224"/>
      <c r="F62" s="224"/>
      <c r="G62" s="12">
        <v>55</v>
      </c>
      <c r="H62" s="48">
        <f>H60-H61</f>
        <v>2716422</v>
      </c>
      <c r="I62" s="48">
        <f t="shared" ref="I62:K62" si="2">I60-I61</f>
        <v>-44780</v>
      </c>
      <c r="J62" s="48">
        <f t="shared" si="2"/>
        <v>6605960</v>
      </c>
      <c r="K62" s="48">
        <f t="shared" si="2"/>
        <v>1203600</v>
      </c>
    </row>
    <row r="63" spans="1:11" ht="12.75" customHeight="1" x14ac:dyDescent="0.2">
      <c r="A63" s="229" t="s">
        <v>364</v>
      </c>
      <c r="B63" s="229"/>
      <c r="C63" s="229"/>
      <c r="D63" s="229"/>
      <c r="E63" s="229"/>
      <c r="F63" s="229"/>
      <c r="G63" s="12">
        <v>56</v>
      </c>
      <c r="H63" s="48">
        <f>+IF((H60-H61)&gt;0,(H60-H61),0)</f>
        <v>2716422</v>
      </c>
      <c r="I63" s="48">
        <f t="shared" ref="I63:K63" si="3">+IF((I60-I61)&gt;0,(I60-I61),0)</f>
        <v>0</v>
      </c>
      <c r="J63" s="48">
        <f t="shared" si="3"/>
        <v>6605960</v>
      </c>
      <c r="K63" s="48">
        <f t="shared" si="3"/>
        <v>1203600</v>
      </c>
    </row>
    <row r="64" spans="1:11" ht="12.75" customHeight="1" x14ac:dyDescent="0.2">
      <c r="A64" s="229" t="s">
        <v>365</v>
      </c>
      <c r="B64" s="229"/>
      <c r="C64" s="229"/>
      <c r="D64" s="229"/>
      <c r="E64" s="229"/>
      <c r="F64" s="229"/>
      <c r="G64" s="12">
        <v>57</v>
      </c>
      <c r="H64" s="48">
        <f>+IF((H60-H61)&lt;0,(H60-H61),0)</f>
        <v>0</v>
      </c>
      <c r="I64" s="48">
        <f t="shared" ref="I64:K64" si="4">+IF((I60-I61)&lt;0,(I60-I61),0)</f>
        <v>-44780</v>
      </c>
      <c r="J64" s="48">
        <f t="shared" si="4"/>
        <v>0</v>
      </c>
      <c r="K64" s="48">
        <f t="shared" si="4"/>
        <v>0</v>
      </c>
    </row>
    <row r="65" spans="1:11" ht="12.75" customHeight="1" x14ac:dyDescent="0.2">
      <c r="A65" s="230" t="s">
        <v>111</v>
      </c>
      <c r="B65" s="230"/>
      <c r="C65" s="230"/>
      <c r="D65" s="230"/>
      <c r="E65" s="230"/>
      <c r="F65" s="230"/>
      <c r="G65" s="11">
        <v>58</v>
      </c>
      <c r="H65" s="49">
        <v>300017</v>
      </c>
      <c r="I65" s="49">
        <v>0</v>
      </c>
      <c r="J65" s="49">
        <v>627412</v>
      </c>
      <c r="K65" s="49">
        <v>100000</v>
      </c>
    </row>
    <row r="66" spans="1:11" ht="12.75" customHeight="1" x14ac:dyDescent="0.2">
      <c r="A66" s="224" t="s">
        <v>366</v>
      </c>
      <c r="B66" s="224"/>
      <c r="C66" s="224"/>
      <c r="D66" s="224"/>
      <c r="E66" s="224"/>
      <c r="F66" s="224"/>
      <c r="G66" s="12">
        <v>59</v>
      </c>
      <c r="H66" s="48">
        <f>H62-H65</f>
        <v>2416405</v>
      </c>
      <c r="I66" s="48">
        <f t="shared" ref="I66:K66" si="5">I62-I65</f>
        <v>-44780</v>
      </c>
      <c r="J66" s="48">
        <f t="shared" si="5"/>
        <v>5978548</v>
      </c>
      <c r="K66" s="48">
        <f t="shared" si="5"/>
        <v>1103600</v>
      </c>
    </row>
    <row r="67" spans="1:11" ht="12.75" customHeight="1" x14ac:dyDescent="0.2">
      <c r="A67" s="229" t="s">
        <v>367</v>
      </c>
      <c r="B67" s="229"/>
      <c r="C67" s="229"/>
      <c r="D67" s="229"/>
      <c r="E67" s="229"/>
      <c r="F67" s="229"/>
      <c r="G67" s="12">
        <v>60</v>
      </c>
      <c r="H67" s="48">
        <f>+IF((H62-H65)&gt;0,(H62-H65),0)</f>
        <v>2416405</v>
      </c>
      <c r="I67" s="48">
        <f t="shared" ref="I67:K67" si="6">+IF((I62-I65)&gt;0,(I62-I65),0)</f>
        <v>0</v>
      </c>
      <c r="J67" s="48">
        <f t="shared" si="6"/>
        <v>5978548</v>
      </c>
      <c r="K67" s="48">
        <f t="shared" si="6"/>
        <v>1103600</v>
      </c>
    </row>
    <row r="68" spans="1:11" ht="12.75" customHeight="1" x14ac:dyDescent="0.2">
      <c r="A68" s="229" t="s">
        <v>368</v>
      </c>
      <c r="B68" s="229"/>
      <c r="C68" s="229"/>
      <c r="D68" s="229"/>
      <c r="E68" s="229"/>
      <c r="F68" s="229"/>
      <c r="G68" s="12">
        <v>61</v>
      </c>
      <c r="H68" s="48">
        <f>+IF((H62-H65)&lt;0,(H62-H65),0)</f>
        <v>0</v>
      </c>
      <c r="I68" s="48">
        <f t="shared" ref="I68:K68" si="7">+IF((I62-I65)&lt;0,(I62-I65),0)</f>
        <v>-44780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2416405</v>
      </c>
      <c r="I89" s="52">
        <v>-44780</v>
      </c>
      <c r="J89" s="52">
        <v>5978547</v>
      </c>
      <c r="K89" s="52">
        <v>1103600</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2416405</v>
      </c>
      <c r="I109" s="51">
        <f>I89+I108</f>
        <v>-44780</v>
      </c>
      <c r="J109" s="51">
        <f t="shared" ref="J109:K109" si="12">J89+J108</f>
        <v>5978547</v>
      </c>
      <c r="K109" s="51">
        <f t="shared" si="12"/>
        <v>1103600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85" zoomScaleNormal="100" zoomScaleSheetLayoutView="85" workbookViewId="0">
      <selection activeCell="I52" sqref="I5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461</v>
      </c>
      <c r="B2" s="196"/>
      <c r="C2" s="196"/>
      <c r="D2" s="196"/>
      <c r="E2" s="196"/>
      <c r="F2" s="196"/>
      <c r="G2" s="196"/>
      <c r="H2" s="196"/>
      <c r="I2" s="196"/>
    </row>
    <row r="3" spans="1:9" x14ac:dyDescent="0.2">
      <c r="A3" s="245" t="s">
        <v>446</v>
      </c>
      <c r="B3" s="246"/>
      <c r="C3" s="246"/>
      <c r="D3" s="246"/>
      <c r="E3" s="246"/>
      <c r="F3" s="246"/>
      <c r="G3" s="246"/>
      <c r="H3" s="246"/>
      <c r="I3" s="246"/>
    </row>
    <row r="4" spans="1:9" x14ac:dyDescent="0.2">
      <c r="A4" s="244" t="s">
        <v>463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2716422</v>
      </c>
      <c r="I8" s="64">
        <v>6605960</v>
      </c>
    </row>
    <row r="9" spans="1:9" ht="12.75" customHeight="1" x14ac:dyDescent="0.2">
      <c r="A9" s="248" t="s">
        <v>171</v>
      </c>
      <c r="B9" s="248"/>
      <c r="C9" s="248"/>
      <c r="D9" s="248"/>
      <c r="E9" s="248"/>
      <c r="F9" s="248"/>
      <c r="G9" s="65">
        <v>2</v>
      </c>
      <c r="H9" s="66">
        <f>H10+H11+H12+H13+H14+H15+H16+H17</f>
        <v>634522</v>
      </c>
      <c r="I9" s="66">
        <f>I10+I11+I12+I13+I14+I15+I16+I17</f>
        <v>1590384</v>
      </c>
    </row>
    <row r="10" spans="1:9" ht="12.75" customHeight="1" x14ac:dyDescent="0.2">
      <c r="A10" s="225" t="s">
        <v>172</v>
      </c>
      <c r="B10" s="225"/>
      <c r="C10" s="225"/>
      <c r="D10" s="225"/>
      <c r="E10" s="225"/>
      <c r="F10" s="225"/>
      <c r="G10" s="63">
        <v>3</v>
      </c>
      <c r="H10" s="64">
        <v>2029177</v>
      </c>
      <c r="I10" s="64">
        <v>2556303</v>
      </c>
    </row>
    <row r="11" spans="1:9" ht="22.15" customHeight="1" x14ac:dyDescent="0.2">
      <c r="A11" s="225" t="s">
        <v>173</v>
      </c>
      <c r="B11" s="225"/>
      <c r="C11" s="225"/>
      <c r="D11" s="225"/>
      <c r="E11" s="225"/>
      <c r="F11" s="225"/>
      <c r="G11" s="63">
        <v>4</v>
      </c>
      <c r="H11" s="64">
        <v>-16918</v>
      </c>
      <c r="I11" s="64">
        <v>30585</v>
      </c>
    </row>
    <row r="12" spans="1:9" ht="23.45" customHeight="1" x14ac:dyDescent="0.2">
      <c r="A12" s="225" t="s">
        <v>174</v>
      </c>
      <c r="B12" s="225"/>
      <c r="C12" s="225"/>
      <c r="D12" s="225"/>
      <c r="E12" s="225"/>
      <c r="F12" s="225"/>
      <c r="G12" s="63">
        <v>5</v>
      </c>
      <c r="H12" s="64">
        <v>30255</v>
      </c>
      <c r="I12" s="64">
        <v>0</v>
      </c>
    </row>
    <row r="13" spans="1:9" ht="12.75" customHeight="1" x14ac:dyDescent="0.2">
      <c r="A13" s="225" t="s">
        <v>175</v>
      </c>
      <c r="B13" s="225"/>
      <c r="C13" s="225"/>
      <c r="D13" s="225"/>
      <c r="E13" s="225"/>
      <c r="F13" s="225"/>
      <c r="G13" s="63">
        <v>6</v>
      </c>
      <c r="H13" s="64">
        <v>-1722693</v>
      </c>
      <c r="I13" s="64">
        <v>-1504919</v>
      </c>
    </row>
    <row r="14" spans="1:9" ht="12.75" customHeight="1" x14ac:dyDescent="0.2">
      <c r="A14" s="225" t="s">
        <v>176</v>
      </c>
      <c r="B14" s="225"/>
      <c r="C14" s="225"/>
      <c r="D14" s="225"/>
      <c r="E14" s="225"/>
      <c r="F14" s="225"/>
      <c r="G14" s="63">
        <v>7</v>
      </c>
      <c r="H14" s="64">
        <v>252846</v>
      </c>
      <c r="I14" s="64">
        <v>447449</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61855</v>
      </c>
      <c r="I17" s="64">
        <v>60966</v>
      </c>
    </row>
    <row r="18" spans="1:9" ht="28.15" customHeight="1" x14ac:dyDescent="0.2">
      <c r="A18" s="247" t="s">
        <v>306</v>
      </c>
      <c r="B18" s="247"/>
      <c r="C18" s="247"/>
      <c r="D18" s="247"/>
      <c r="E18" s="247"/>
      <c r="F18" s="247"/>
      <c r="G18" s="65">
        <v>11</v>
      </c>
      <c r="H18" s="66">
        <f>H8+H9</f>
        <v>3350944</v>
      </c>
      <c r="I18" s="66">
        <f>I8+I9</f>
        <v>8196344</v>
      </c>
    </row>
    <row r="19" spans="1:9" ht="12.75" customHeight="1" x14ac:dyDescent="0.2">
      <c r="A19" s="248" t="s">
        <v>180</v>
      </c>
      <c r="B19" s="248"/>
      <c r="C19" s="248"/>
      <c r="D19" s="248"/>
      <c r="E19" s="248"/>
      <c r="F19" s="248"/>
      <c r="G19" s="65">
        <v>12</v>
      </c>
      <c r="H19" s="66">
        <f>H20+H21+H22+H23</f>
        <v>-5852119</v>
      </c>
      <c r="I19" s="66">
        <f>I20+I21+I22+I23</f>
        <v>-9162338</v>
      </c>
    </row>
    <row r="20" spans="1:9" ht="12.75" customHeight="1" x14ac:dyDescent="0.2">
      <c r="A20" s="225" t="s">
        <v>181</v>
      </c>
      <c r="B20" s="225"/>
      <c r="C20" s="225"/>
      <c r="D20" s="225"/>
      <c r="E20" s="225"/>
      <c r="F20" s="225"/>
      <c r="G20" s="63">
        <v>13</v>
      </c>
      <c r="H20" s="64">
        <v>-6177015</v>
      </c>
      <c r="I20" s="64">
        <v>-6339613</v>
      </c>
    </row>
    <row r="21" spans="1:9" ht="12.75" customHeight="1" x14ac:dyDescent="0.2">
      <c r="A21" s="225" t="s">
        <v>182</v>
      </c>
      <c r="B21" s="225"/>
      <c r="C21" s="225"/>
      <c r="D21" s="225"/>
      <c r="E21" s="225"/>
      <c r="F21" s="225"/>
      <c r="G21" s="63">
        <v>14</v>
      </c>
      <c r="H21" s="64">
        <v>4245961</v>
      </c>
      <c r="I21" s="64">
        <v>1645677</v>
      </c>
    </row>
    <row r="22" spans="1:9" ht="12.75" customHeight="1" x14ac:dyDescent="0.2">
      <c r="A22" s="225" t="s">
        <v>183</v>
      </c>
      <c r="B22" s="225"/>
      <c r="C22" s="225"/>
      <c r="D22" s="225"/>
      <c r="E22" s="225"/>
      <c r="F22" s="225"/>
      <c r="G22" s="63">
        <v>15</v>
      </c>
      <c r="H22" s="64">
        <v>163799</v>
      </c>
      <c r="I22" s="64">
        <v>15614</v>
      </c>
    </row>
    <row r="23" spans="1:9" ht="12.75" customHeight="1" x14ac:dyDescent="0.2">
      <c r="A23" s="225" t="s">
        <v>184</v>
      </c>
      <c r="B23" s="225"/>
      <c r="C23" s="225"/>
      <c r="D23" s="225"/>
      <c r="E23" s="225"/>
      <c r="F23" s="225"/>
      <c r="G23" s="63">
        <v>16</v>
      </c>
      <c r="H23" s="64">
        <v>-4084864</v>
      </c>
      <c r="I23" s="64">
        <v>-4484016</v>
      </c>
    </row>
    <row r="24" spans="1:9" ht="12.75" customHeight="1" x14ac:dyDescent="0.2">
      <c r="A24" s="247" t="s">
        <v>185</v>
      </c>
      <c r="B24" s="247"/>
      <c r="C24" s="247"/>
      <c r="D24" s="247"/>
      <c r="E24" s="247"/>
      <c r="F24" s="247"/>
      <c r="G24" s="65">
        <v>17</v>
      </c>
      <c r="H24" s="66">
        <f>H18+H19</f>
        <v>-2501175</v>
      </c>
      <c r="I24" s="66">
        <f>I18+I19</f>
        <v>-965994</v>
      </c>
    </row>
    <row r="25" spans="1:9" ht="12.75" customHeight="1" x14ac:dyDescent="0.2">
      <c r="A25" s="190" t="s">
        <v>186</v>
      </c>
      <c r="B25" s="190"/>
      <c r="C25" s="190"/>
      <c r="D25" s="190"/>
      <c r="E25" s="190"/>
      <c r="F25" s="190"/>
      <c r="G25" s="63">
        <v>18</v>
      </c>
      <c r="H25" s="64">
        <v>-227962</v>
      </c>
      <c r="I25" s="64">
        <v>-229974</v>
      </c>
    </row>
    <row r="26" spans="1:9" ht="12.75" customHeight="1" x14ac:dyDescent="0.2">
      <c r="A26" s="190" t="s">
        <v>187</v>
      </c>
      <c r="B26" s="190"/>
      <c r="C26" s="190"/>
      <c r="D26" s="190"/>
      <c r="E26" s="190"/>
      <c r="F26" s="190"/>
      <c r="G26" s="63">
        <v>19</v>
      </c>
      <c r="H26" s="64">
        <v>-198272</v>
      </c>
      <c r="I26" s="64">
        <v>-192612</v>
      </c>
    </row>
    <row r="27" spans="1:9" ht="25.9" customHeight="1" x14ac:dyDescent="0.2">
      <c r="A27" s="252" t="s">
        <v>188</v>
      </c>
      <c r="B27" s="252"/>
      <c r="C27" s="252"/>
      <c r="D27" s="252"/>
      <c r="E27" s="252"/>
      <c r="F27" s="252"/>
      <c r="G27" s="65">
        <v>20</v>
      </c>
      <c r="H27" s="66">
        <f>H24+H25+H26</f>
        <v>-2927409</v>
      </c>
      <c r="I27" s="66">
        <f>I24+I25+I26</f>
        <v>-1388580</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21301</v>
      </c>
      <c r="I29" s="67">
        <v>28337</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72693</v>
      </c>
      <c r="I31" s="67">
        <v>204919</v>
      </c>
    </row>
    <row r="32" spans="1:9" ht="12.75" customHeight="1" x14ac:dyDescent="0.2">
      <c r="A32" s="190" t="s">
        <v>193</v>
      </c>
      <c r="B32" s="190"/>
      <c r="C32" s="190"/>
      <c r="D32" s="190"/>
      <c r="E32" s="190"/>
      <c r="F32" s="190"/>
      <c r="G32" s="63">
        <v>24</v>
      </c>
      <c r="H32" s="67">
        <v>1650000</v>
      </c>
      <c r="I32" s="67">
        <v>1300000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1272054</v>
      </c>
      <c r="I34" s="67">
        <v>0</v>
      </c>
    </row>
    <row r="35" spans="1:9" ht="26.45" customHeight="1" x14ac:dyDescent="0.2">
      <c r="A35" s="247" t="s">
        <v>196</v>
      </c>
      <c r="B35" s="247"/>
      <c r="C35" s="247"/>
      <c r="D35" s="247"/>
      <c r="E35" s="247"/>
      <c r="F35" s="247"/>
      <c r="G35" s="65">
        <v>27</v>
      </c>
      <c r="H35" s="68">
        <f>H29+H30+H31+H32+H33+H34</f>
        <v>3016048</v>
      </c>
      <c r="I35" s="68">
        <f>I29+I30+I31+I32+I33+I34</f>
        <v>1533256</v>
      </c>
    </row>
    <row r="36" spans="1:9" ht="22.9" customHeight="1" x14ac:dyDescent="0.2">
      <c r="A36" s="190" t="s">
        <v>197</v>
      </c>
      <c r="B36" s="190"/>
      <c r="C36" s="190"/>
      <c r="D36" s="190"/>
      <c r="E36" s="190"/>
      <c r="F36" s="190"/>
      <c r="G36" s="63">
        <v>28</v>
      </c>
      <c r="H36" s="67">
        <v>-994679</v>
      </c>
      <c r="I36" s="67">
        <v>-785482</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-2361799</v>
      </c>
      <c r="I39" s="67">
        <v>-2966432</v>
      </c>
    </row>
    <row r="40" spans="1:9" ht="12.75" customHeight="1" x14ac:dyDescent="0.2">
      <c r="A40" s="190" t="s">
        <v>201</v>
      </c>
      <c r="B40" s="190"/>
      <c r="C40" s="190"/>
      <c r="D40" s="190"/>
      <c r="E40" s="190"/>
      <c r="F40" s="190"/>
      <c r="G40" s="63">
        <v>32</v>
      </c>
      <c r="H40" s="67">
        <v>0</v>
      </c>
      <c r="I40" s="67">
        <v>-120000</v>
      </c>
    </row>
    <row r="41" spans="1:9" ht="24" customHeight="1" x14ac:dyDescent="0.2">
      <c r="A41" s="247" t="s">
        <v>202</v>
      </c>
      <c r="B41" s="247"/>
      <c r="C41" s="247"/>
      <c r="D41" s="247"/>
      <c r="E41" s="247"/>
      <c r="F41" s="247"/>
      <c r="G41" s="65">
        <v>33</v>
      </c>
      <c r="H41" s="68">
        <f>H36+H37+H38+H39+H40</f>
        <v>-3356478</v>
      </c>
      <c r="I41" s="68">
        <f>I36+I37+I38+I39+I40</f>
        <v>-3871914</v>
      </c>
    </row>
    <row r="42" spans="1:9" ht="29.45" customHeight="1" x14ac:dyDescent="0.2">
      <c r="A42" s="252" t="s">
        <v>203</v>
      </c>
      <c r="B42" s="252"/>
      <c r="C42" s="252"/>
      <c r="D42" s="252"/>
      <c r="E42" s="252"/>
      <c r="F42" s="252"/>
      <c r="G42" s="65">
        <v>34</v>
      </c>
      <c r="H42" s="68">
        <f>H35+H41</f>
        <v>-340430</v>
      </c>
      <c r="I42" s="68">
        <f>I35+I41</f>
        <v>-2338658</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24651000</v>
      </c>
    </row>
    <row r="46" spans="1:9" ht="12.75" customHeight="1" x14ac:dyDescent="0.2">
      <c r="A46" s="190" t="s">
        <v>207</v>
      </c>
      <c r="B46" s="190"/>
      <c r="C46" s="190"/>
      <c r="D46" s="190"/>
      <c r="E46" s="190"/>
      <c r="F46" s="190"/>
      <c r="G46" s="63">
        <v>37</v>
      </c>
      <c r="H46" s="67">
        <v>12450000</v>
      </c>
      <c r="I46" s="67">
        <v>8119729</v>
      </c>
    </row>
    <row r="47" spans="1:9" ht="12.75" customHeight="1" x14ac:dyDescent="0.2">
      <c r="A47" s="190" t="s">
        <v>208</v>
      </c>
      <c r="B47" s="190"/>
      <c r="C47" s="190"/>
      <c r="D47" s="190"/>
      <c r="E47" s="190"/>
      <c r="F47" s="190"/>
      <c r="G47" s="63">
        <v>38</v>
      </c>
      <c r="H47" s="67">
        <v>155317</v>
      </c>
      <c r="I47" s="67">
        <v>0</v>
      </c>
    </row>
    <row r="48" spans="1:9" ht="22.15" customHeight="1" x14ac:dyDescent="0.2">
      <c r="A48" s="247" t="s">
        <v>209</v>
      </c>
      <c r="B48" s="247"/>
      <c r="C48" s="247"/>
      <c r="D48" s="247"/>
      <c r="E48" s="247"/>
      <c r="F48" s="247"/>
      <c r="G48" s="65">
        <v>39</v>
      </c>
      <c r="H48" s="68">
        <f>H44+H45+H46+H47</f>
        <v>12605317</v>
      </c>
      <c r="I48" s="68">
        <f>I44+I45+I46+I47</f>
        <v>32770729</v>
      </c>
    </row>
    <row r="49" spans="1:9" ht="24.6" customHeight="1" x14ac:dyDescent="0.2">
      <c r="A49" s="190" t="s">
        <v>305</v>
      </c>
      <c r="B49" s="190"/>
      <c r="C49" s="190"/>
      <c r="D49" s="190"/>
      <c r="E49" s="190"/>
      <c r="F49" s="190"/>
      <c r="G49" s="63">
        <v>40</v>
      </c>
      <c r="H49" s="67">
        <v>-8065929</v>
      </c>
      <c r="I49" s="67">
        <v>-10621914</v>
      </c>
    </row>
    <row r="50" spans="1:9" ht="12.75" customHeight="1" x14ac:dyDescent="0.2">
      <c r="A50" s="190" t="s">
        <v>210</v>
      </c>
      <c r="B50" s="190"/>
      <c r="C50" s="190"/>
      <c r="D50" s="190"/>
      <c r="E50" s="190"/>
      <c r="F50" s="190"/>
      <c r="G50" s="63">
        <v>41</v>
      </c>
      <c r="H50" s="67">
        <v>-585566</v>
      </c>
      <c r="I50" s="67">
        <v>-1564299</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-470109</v>
      </c>
      <c r="I52" s="67">
        <v>-268601</v>
      </c>
    </row>
    <row r="53" spans="1:9" ht="12.75" customHeight="1" x14ac:dyDescent="0.2">
      <c r="A53" s="190" t="s">
        <v>213</v>
      </c>
      <c r="B53" s="190"/>
      <c r="C53" s="190"/>
      <c r="D53" s="190"/>
      <c r="E53" s="190"/>
      <c r="F53" s="190"/>
      <c r="G53" s="63">
        <v>44</v>
      </c>
      <c r="H53" s="67">
        <v>-898223</v>
      </c>
      <c r="I53" s="67">
        <v>-988916</v>
      </c>
    </row>
    <row r="54" spans="1:9" ht="30.6" customHeight="1" x14ac:dyDescent="0.2">
      <c r="A54" s="247" t="s">
        <v>214</v>
      </c>
      <c r="B54" s="247"/>
      <c r="C54" s="247"/>
      <c r="D54" s="247"/>
      <c r="E54" s="247"/>
      <c r="F54" s="247"/>
      <c r="G54" s="65">
        <v>45</v>
      </c>
      <c r="H54" s="68">
        <f>H49+H50+H51+H52+H53</f>
        <v>-10019827</v>
      </c>
      <c r="I54" s="68">
        <f>I49+I50+I51+I52+I53</f>
        <v>-13443730</v>
      </c>
    </row>
    <row r="55" spans="1:9" ht="29.45" customHeight="1" x14ac:dyDescent="0.2">
      <c r="A55" s="252" t="s">
        <v>215</v>
      </c>
      <c r="B55" s="252"/>
      <c r="C55" s="252"/>
      <c r="D55" s="252"/>
      <c r="E55" s="252"/>
      <c r="F55" s="252"/>
      <c r="G55" s="65">
        <v>46</v>
      </c>
      <c r="H55" s="68">
        <f>H48+H54</f>
        <v>2585490</v>
      </c>
      <c r="I55" s="68">
        <f>I48+I54</f>
        <v>19326999</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-682349</v>
      </c>
      <c r="I57" s="68">
        <f>I27+I42+I55+I56</f>
        <v>15599761</v>
      </c>
    </row>
    <row r="58" spans="1:9" x14ac:dyDescent="0.2">
      <c r="A58" s="253" t="s">
        <v>218</v>
      </c>
      <c r="B58" s="253"/>
      <c r="C58" s="253"/>
      <c r="D58" s="253"/>
      <c r="E58" s="253"/>
      <c r="F58" s="253"/>
      <c r="G58" s="63">
        <v>49</v>
      </c>
      <c r="H58" s="67">
        <v>4832308</v>
      </c>
      <c r="I58" s="67">
        <v>8994032</v>
      </c>
    </row>
    <row r="59" spans="1:9" ht="31.15" customHeight="1" x14ac:dyDescent="0.2">
      <c r="A59" s="252" t="s">
        <v>219</v>
      </c>
      <c r="B59" s="252"/>
      <c r="C59" s="252"/>
      <c r="D59" s="252"/>
      <c r="E59" s="252"/>
      <c r="F59" s="252"/>
      <c r="G59" s="65">
        <v>50</v>
      </c>
      <c r="H59" s="68">
        <f>H57+H58</f>
        <v>4149959</v>
      </c>
      <c r="I59" s="68">
        <f>I57+I58</f>
        <v>24593793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L51" sqref="L5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461</v>
      </c>
      <c r="B2" s="196"/>
      <c r="C2" s="196"/>
      <c r="D2" s="196"/>
      <c r="E2" s="196"/>
      <c r="F2" s="196"/>
      <c r="G2" s="196"/>
      <c r="H2" s="196"/>
      <c r="I2" s="196"/>
    </row>
    <row r="3" spans="1:9" x14ac:dyDescent="0.2">
      <c r="A3" s="267" t="s">
        <v>446</v>
      </c>
      <c r="B3" s="268"/>
      <c r="C3" s="268"/>
      <c r="D3" s="268"/>
      <c r="E3" s="268"/>
      <c r="F3" s="268"/>
      <c r="G3" s="268"/>
      <c r="H3" s="268"/>
      <c r="I3" s="268"/>
    </row>
    <row r="4" spans="1:9" x14ac:dyDescent="0.2">
      <c r="A4" s="244" t="s">
        <v>463</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T51" sqref="T5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45930</v>
      </c>
      <c r="H2" s="27"/>
      <c r="I2" s="27"/>
      <c r="J2" s="27"/>
      <c r="K2" s="26"/>
      <c r="X2" s="28"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3920000</v>
      </c>
      <c r="I7" s="33">
        <v>9918809</v>
      </c>
      <c r="J7" s="33">
        <v>1259454</v>
      </c>
      <c r="K7" s="33">
        <v>571011</v>
      </c>
      <c r="L7" s="33">
        <v>571011</v>
      </c>
      <c r="M7" s="33">
        <v>0</v>
      </c>
      <c r="N7" s="33">
        <v>0</v>
      </c>
      <c r="O7" s="33">
        <v>1876704</v>
      </c>
      <c r="P7" s="33">
        <v>0</v>
      </c>
      <c r="Q7" s="33">
        <v>0</v>
      </c>
      <c r="R7" s="33">
        <v>0</v>
      </c>
      <c r="S7" s="33">
        <v>0</v>
      </c>
      <c r="T7" s="33">
        <v>0</v>
      </c>
      <c r="U7" s="33">
        <v>9646042</v>
      </c>
      <c r="V7" s="33">
        <v>461445</v>
      </c>
      <c r="W7" s="34">
        <f>H7+I7+J7+K7-L7+M7+N7+O7+P7+Q7+R7+U7+V7+S7+T7</f>
        <v>27082454</v>
      </c>
      <c r="X7" s="33">
        <v>0</v>
      </c>
      <c r="Y7" s="34">
        <f>W7+X7</f>
        <v>27082454</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3920000</v>
      </c>
      <c r="I10" s="34">
        <f t="shared" ref="I10:Y10" si="2">I7+I8+I9</f>
        <v>9918809</v>
      </c>
      <c r="J10" s="34">
        <f t="shared" si="2"/>
        <v>1259454</v>
      </c>
      <c r="K10" s="34">
        <f>K7+K8+K9</f>
        <v>571011</v>
      </c>
      <c r="L10" s="34">
        <f t="shared" si="2"/>
        <v>571011</v>
      </c>
      <c r="M10" s="34">
        <f t="shared" si="2"/>
        <v>0</v>
      </c>
      <c r="N10" s="34">
        <f t="shared" si="2"/>
        <v>0</v>
      </c>
      <c r="O10" s="34">
        <f t="shared" si="2"/>
        <v>1876704</v>
      </c>
      <c r="P10" s="34">
        <f t="shared" si="2"/>
        <v>0</v>
      </c>
      <c r="Q10" s="34">
        <f t="shared" si="2"/>
        <v>0</v>
      </c>
      <c r="R10" s="34">
        <f t="shared" si="2"/>
        <v>0</v>
      </c>
      <c r="S10" s="34">
        <f t="shared" si="2"/>
        <v>0</v>
      </c>
      <c r="T10" s="34">
        <f t="shared" si="2"/>
        <v>0</v>
      </c>
      <c r="U10" s="34">
        <f t="shared" si="2"/>
        <v>9646042</v>
      </c>
      <c r="V10" s="34">
        <f t="shared" si="2"/>
        <v>461445</v>
      </c>
      <c r="W10" s="34">
        <f t="shared" si="2"/>
        <v>27082454</v>
      </c>
      <c r="X10" s="34">
        <f t="shared" si="2"/>
        <v>0</v>
      </c>
      <c r="Y10" s="34">
        <f t="shared" si="2"/>
        <v>27082454</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2756029</v>
      </c>
      <c r="W11" s="34">
        <f t="shared" ref="W11:W29" si="3">H11+I11+J11+K11-L11+M11+N11+O11+P11+Q11+R11+U11+V11+S11+T11</f>
        <v>2756029</v>
      </c>
      <c r="X11" s="33">
        <v>0</v>
      </c>
      <c r="Y11" s="34">
        <f t="shared" ref="Y11:Y29" si="4">W11+X11</f>
        <v>2756029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1253382</v>
      </c>
      <c r="P13" s="35">
        <v>0</v>
      </c>
      <c r="Q13" s="35">
        <v>0</v>
      </c>
      <c r="R13" s="35">
        <v>0</v>
      </c>
      <c r="S13" s="33">
        <v>0</v>
      </c>
      <c r="T13" s="33">
        <v>0</v>
      </c>
      <c r="U13" s="33">
        <v>120405</v>
      </c>
      <c r="V13" s="33">
        <v>0</v>
      </c>
      <c r="W13" s="34">
        <f t="shared" si="3"/>
        <v>1373787</v>
      </c>
      <c r="X13" s="33">
        <v>0</v>
      </c>
      <c r="Y13" s="34">
        <f t="shared" si="4"/>
        <v>1373787</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233231</v>
      </c>
      <c r="L24" s="33">
        <v>233231</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-124122</v>
      </c>
      <c r="V26" s="33">
        <v>-461445</v>
      </c>
      <c r="W26" s="34">
        <f t="shared" si="3"/>
        <v>-585567</v>
      </c>
      <c r="X26" s="33">
        <v>0</v>
      </c>
      <c r="Y26" s="34">
        <f t="shared" si="4"/>
        <v>-585567</v>
      </c>
    </row>
    <row r="27" spans="1:25" ht="12.75" customHeight="1" x14ac:dyDescent="0.2">
      <c r="A27" s="278" t="s">
        <v>422</v>
      </c>
      <c r="B27" s="278"/>
      <c r="C27" s="278"/>
      <c r="D27" s="278"/>
      <c r="E27" s="278"/>
      <c r="F27" s="278"/>
      <c r="G27" s="6">
        <v>21</v>
      </c>
      <c r="H27" s="33">
        <v>0</v>
      </c>
      <c r="I27" s="33">
        <v>-913065</v>
      </c>
      <c r="J27" s="33">
        <v>109652</v>
      </c>
      <c r="K27" s="33">
        <v>-804242</v>
      </c>
      <c r="L27" s="33">
        <v>-804242</v>
      </c>
      <c r="M27" s="33">
        <v>0</v>
      </c>
      <c r="N27" s="33">
        <v>0</v>
      </c>
      <c r="O27" s="33">
        <v>0</v>
      </c>
      <c r="P27" s="33">
        <v>0</v>
      </c>
      <c r="Q27" s="33">
        <v>0</v>
      </c>
      <c r="R27" s="33">
        <v>0</v>
      </c>
      <c r="S27" s="33">
        <v>0</v>
      </c>
      <c r="T27" s="33">
        <v>0</v>
      </c>
      <c r="U27" s="33">
        <v>17142</v>
      </c>
      <c r="V27" s="33">
        <v>0</v>
      </c>
      <c r="W27" s="34">
        <f t="shared" si="3"/>
        <v>-786271</v>
      </c>
      <c r="X27" s="33">
        <v>0</v>
      </c>
      <c r="Y27" s="34">
        <f t="shared" si="4"/>
        <v>-786271</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3920000</v>
      </c>
      <c r="I30" s="36">
        <f t="shared" ref="I30:Y30" si="5">SUM(I10:I29)</f>
        <v>9005744</v>
      </c>
      <c r="J30" s="36">
        <f t="shared" si="5"/>
        <v>1369106</v>
      </c>
      <c r="K30" s="36">
        <f t="shared" si="5"/>
        <v>0</v>
      </c>
      <c r="L30" s="36">
        <f t="shared" si="5"/>
        <v>0</v>
      </c>
      <c r="M30" s="36">
        <f t="shared" si="5"/>
        <v>0</v>
      </c>
      <c r="N30" s="36">
        <f t="shared" si="5"/>
        <v>0</v>
      </c>
      <c r="O30" s="36">
        <f t="shared" si="5"/>
        <v>3130086</v>
      </c>
      <c r="P30" s="36">
        <f t="shared" si="5"/>
        <v>0</v>
      </c>
      <c r="Q30" s="36">
        <f t="shared" si="5"/>
        <v>0</v>
      </c>
      <c r="R30" s="36">
        <f t="shared" si="5"/>
        <v>0</v>
      </c>
      <c r="S30" s="36">
        <f t="shared" si="5"/>
        <v>0</v>
      </c>
      <c r="T30" s="36">
        <f t="shared" si="5"/>
        <v>0</v>
      </c>
      <c r="U30" s="36">
        <f t="shared" si="5"/>
        <v>9659467</v>
      </c>
      <c r="V30" s="36">
        <f t="shared" si="5"/>
        <v>2756029</v>
      </c>
      <c r="W30" s="36">
        <f t="shared" si="5"/>
        <v>29840432</v>
      </c>
      <c r="X30" s="36">
        <f t="shared" si="5"/>
        <v>0</v>
      </c>
      <c r="Y30" s="36">
        <f t="shared" si="5"/>
        <v>29840432</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1253382</v>
      </c>
      <c r="P32" s="34">
        <f t="shared" si="6"/>
        <v>0</v>
      </c>
      <c r="Q32" s="34">
        <f t="shared" si="6"/>
        <v>0</v>
      </c>
      <c r="R32" s="34">
        <f t="shared" si="6"/>
        <v>0</v>
      </c>
      <c r="S32" s="34">
        <f t="shared" ref="S32:T32" si="7">SUM(S12:S20)</f>
        <v>0</v>
      </c>
      <c r="T32" s="34">
        <f t="shared" si="7"/>
        <v>0</v>
      </c>
      <c r="U32" s="34">
        <f t="shared" si="6"/>
        <v>120405</v>
      </c>
      <c r="V32" s="34">
        <f t="shared" si="6"/>
        <v>0</v>
      </c>
      <c r="W32" s="34">
        <f t="shared" si="6"/>
        <v>1373787</v>
      </c>
      <c r="X32" s="34">
        <f t="shared" si="6"/>
        <v>0</v>
      </c>
      <c r="Y32" s="34">
        <f t="shared" si="6"/>
        <v>1373787</v>
      </c>
    </row>
    <row r="33" spans="1:25" ht="31.5" customHeight="1" x14ac:dyDescent="0.2">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1253382</v>
      </c>
      <c r="P33" s="34">
        <f t="shared" si="8"/>
        <v>0</v>
      </c>
      <c r="Q33" s="34">
        <f t="shared" si="8"/>
        <v>0</v>
      </c>
      <c r="R33" s="34">
        <f t="shared" si="8"/>
        <v>0</v>
      </c>
      <c r="S33" s="34">
        <f t="shared" ref="S33:T33" si="9">S11+S32</f>
        <v>0</v>
      </c>
      <c r="T33" s="34">
        <f t="shared" si="9"/>
        <v>0</v>
      </c>
      <c r="U33" s="34">
        <f t="shared" si="8"/>
        <v>120405</v>
      </c>
      <c r="V33" s="34">
        <f t="shared" si="8"/>
        <v>2756029</v>
      </c>
      <c r="W33" s="34">
        <f t="shared" si="8"/>
        <v>4129816</v>
      </c>
      <c r="X33" s="34">
        <f t="shared" si="8"/>
        <v>0</v>
      </c>
      <c r="Y33" s="34">
        <f t="shared" si="8"/>
        <v>4129816</v>
      </c>
    </row>
    <row r="34" spans="1:25" ht="30.75" customHeight="1" x14ac:dyDescent="0.2">
      <c r="A34" s="300" t="s">
        <v>427</v>
      </c>
      <c r="B34" s="300"/>
      <c r="C34" s="300"/>
      <c r="D34" s="300"/>
      <c r="E34" s="300"/>
      <c r="F34" s="300"/>
      <c r="G34" s="8">
        <v>27</v>
      </c>
      <c r="H34" s="36">
        <f>SUM(H21:H29)</f>
        <v>0</v>
      </c>
      <c r="I34" s="36">
        <f t="shared" ref="I34:Y34" si="10">SUM(I21:I29)</f>
        <v>-913065</v>
      </c>
      <c r="J34" s="36">
        <f t="shared" si="10"/>
        <v>109652</v>
      </c>
      <c r="K34" s="36">
        <f t="shared" si="10"/>
        <v>-571011</v>
      </c>
      <c r="L34" s="36">
        <f t="shared" si="10"/>
        <v>-571011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-106980</v>
      </c>
      <c r="V34" s="36">
        <f t="shared" si="10"/>
        <v>-461445</v>
      </c>
      <c r="W34" s="36">
        <f t="shared" si="10"/>
        <v>-1371838</v>
      </c>
      <c r="X34" s="36">
        <f t="shared" si="10"/>
        <v>0</v>
      </c>
      <c r="Y34" s="36">
        <f t="shared" si="10"/>
        <v>-1371838</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3920000</v>
      </c>
      <c r="I36" s="33">
        <v>9005744</v>
      </c>
      <c r="J36" s="33">
        <v>1369106</v>
      </c>
      <c r="K36" s="33">
        <v>0</v>
      </c>
      <c r="L36" s="33">
        <v>0</v>
      </c>
      <c r="M36" s="33">
        <v>0</v>
      </c>
      <c r="N36" s="33">
        <v>0</v>
      </c>
      <c r="O36" s="33">
        <v>3130086</v>
      </c>
      <c r="P36" s="33">
        <v>0</v>
      </c>
      <c r="Q36" s="33">
        <v>0</v>
      </c>
      <c r="R36" s="33">
        <v>0</v>
      </c>
      <c r="S36" s="33">
        <v>0</v>
      </c>
      <c r="T36" s="33">
        <v>0</v>
      </c>
      <c r="U36" s="33">
        <v>9659467</v>
      </c>
      <c r="V36" s="33">
        <v>2756029</v>
      </c>
      <c r="W36" s="37">
        <f>H36+I36+J36+K36-L36+M36+N36+O36+P36+Q36+R36+U36+V36+S36+T36</f>
        <v>29840432</v>
      </c>
      <c r="X36" s="33">
        <v>0</v>
      </c>
      <c r="Y36" s="37">
        <f t="shared" ref="Y36:Y38" si="12">W36+X36</f>
        <v>29840432</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3920000</v>
      </c>
      <c r="I39" s="34">
        <f t="shared" ref="I39:Y39" si="14">I36+I37+I38</f>
        <v>9005744</v>
      </c>
      <c r="J39" s="34">
        <f t="shared" si="14"/>
        <v>1369106</v>
      </c>
      <c r="K39" s="34">
        <f t="shared" si="14"/>
        <v>0</v>
      </c>
      <c r="L39" s="34">
        <f t="shared" si="14"/>
        <v>0</v>
      </c>
      <c r="M39" s="34">
        <f t="shared" si="14"/>
        <v>0</v>
      </c>
      <c r="N39" s="34">
        <f t="shared" si="14"/>
        <v>0</v>
      </c>
      <c r="O39" s="34">
        <f t="shared" si="14"/>
        <v>3130086</v>
      </c>
      <c r="P39" s="34">
        <f t="shared" si="14"/>
        <v>0</v>
      </c>
      <c r="Q39" s="34">
        <f t="shared" si="14"/>
        <v>0</v>
      </c>
      <c r="R39" s="34">
        <f t="shared" si="14"/>
        <v>0</v>
      </c>
      <c r="S39" s="34">
        <f t="shared" si="14"/>
        <v>0</v>
      </c>
      <c r="T39" s="34">
        <f t="shared" si="14"/>
        <v>0</v>
      </c>
      <c r="U39" s="34">
        <f t="shared" si="14"/>
        <v>9659467</v>
      </c>
      <c r="V39" s="34">
        <f t="shared" si="14"/>
        <v>2756029</v>
      </c>
      <c r="W39" s="34">
        <f t="shared" si="14"/>
        <v>29840432</v>
      </c>
      <c r="X39" s="34">
        <f t="shared" si="14"/>
        <v>0</v>
      </c>
      <c r="Y39" s="34">
        <f t="shared" si="14"/>
        <v>29840432</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5978548</v>
      </c>
      <c r="W40" s="37">
        <f t="shared" ref="W40:W58" si="15">H40+I40+J40+K40-L40+M40+N40+O40+P40+Q40+R40+U40+V40+S40+T40</f>
        <v>5978548</v>
      </c>
      <c r="X40" s="33">
        <v>0</v>
      </c>
      <c r="Y40" s="37">
        <f t="shared" ref="Y40:Y58" si="16">W40+X40</f>
        <v>5978548</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451230</v>
      </c>
      <c r="L53" s="33">
        <v>451230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-1564299</v>
      </c>
      <c r="V55" s="33">
        <v>0</v>
      </c>
      <c r="W55" s="37">
        <f t="shared" si="15"/>
        <v>-1564299</v>
      </c>
      <c r="X55" s="33">
        <v>0</v>
      </c>
      <c r="Y55" s="37">
        <f t="shared" si="16"/>
        <v>-1564299</v>
      </c>
    </row>
    <row r="56" spans="1:25" ht="12.75" customHeight="1" x14ac:dyDescent="0.2">
      <c r="A56" s="278" t="s">
        <v>422</v>
      </c>
      <c r="B56" s="278"/>
      <c r="C56" s="278"/>
      <c r="D56" s="278"/>
      <c r="E56" s="278"/>
      <c r="F56" s="278"/>
      <c r="G56" s="6">
        <v>48</v>
      </c>
      <c r="H56" s="33">
        <v>0</v>
      </c>
      <c r="I56" s="33">
        <v>83402</v>
      </c>
      <c r="J56" s="33">
        <v>0</v>
      </c>
      <c r="K56" s="33">
        <v>-99227</v>
      </c>
      <c r="L56" s="33">
        <v>-99227</v>
      </c>
      <c r="M56" s="33">
        <v>0</v>
      </c>
      <c r="N56" s="33">
        <v>0</v>
      </c>
      <c r="O56" s="33">
        <v>0</v>
      </c>
      <c r="P56" s="33">
        <v>0</v>
      </c>
      <c r="Q56" s="33">
        <v>0</v>
      </c>
      <c r="R56" s="33">
        <v>0</v>
      </c>
      <c r="S56" s="33">
        <v>0</v>
      </c>
      <c r="T56" s="33">
        <v>0</v>
      </c>
      <c r="U56" s="33">
        <v>-352003</v>
      </c>
      <c r="V56" s="33">
        <v>0</v>
      </c>
      <c r="W56" s="37">
        <f t="shared" si="15"/>
        <v>-268601</v>
      </c>
      <c r="X56" s="33">
        <v>0</v>
      </c>
      <c r="Y56" s="37">
        <f t="shared" si="16"/>
        <v>-268601</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2756029</v>
      </c>
      <c r="V57" s="33">
        <v>-2756029</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3920000</v>
      </c>
      <c r="I59" s="36">
        <f t="shared" ref="I59:Y59" si="17">SUM(I39:I58)</f>
        <v>9089146</v>
      </c>
      <c r="J59" s="36">
        <f t="shared" si="17"/>
        <v>1369106</v>
      </c>
      <c r="K59" s="36">
        <f t="shared" si="17"/>
        <v>352003</v>
      </c>
      <c r="L59" s="36">
        <f t="shared" si="17"/>
        <v>352003</v>
      </c>
      <c r="M59" s="36">
        <f t="shared" si="17"/>
        <v>0</v>
      </c>
      <c r="N59" s="36">
        <f t="shared" si="17"/>
        <v>0</v>
      </c>
      <c r="O59" s="36">
        <f t="shared" si="17"/>
        <v>3130086</v>
      </c>
      <c r="P59" s="36">
        <f t="shared" si="17"/>
        <v>0</v>
      </c>
      <c r="Q59" s="36">
        <f t="shared" si="17"/>
        <v>0</v>
      </c>
      <c r="R59" s="36">
        <f t="shared" si="17"/>
        <v>0</v>
      </c>
      <c r="S59" s="36">
        <f t="shared" si="17"/>
        <v>0</v>
      </c>
      <c r="T59" s="36">
        <f t="shared" si="17"/>
        <v>0</v>
      </c>
      <c r="U59" s="36">
        <f t="shared" si="17"/>
        <v>10499194</v>
      </c>
      <c r="V59" s="36">
        <f t="shared" si="17"/>
        <v>5978548</v>
      </c>
      <c r="W59" s="36">
        <f t="shared" si="17"/>
        <v>33986080</v>
      </c>
      <c r="X59" s="36">
        <f t="shared" si="17"/>
        <v>0</v>
      </c>
      <c r="Y59" s="36">
        <f t="shared" si="17"/>
        <v>33986080</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5978548</v>
      </c>
      <c r="W62" s="37">
        <f t="shared" si="20"/>
        <v>5978548</v>
      </c>
      <c r="X62" s="37">
        <f t="shared" si="20"/>
        <v>0</v>
      </c>
      <c r="Y62" s="37">
        <f t="shared" si="20"/>
        <v>5978548</v>
      </c>
    </row>
    <row r="63" spans="1:25" ht="29.25" customHeight="1" x14ac:dyDescent="0.2">
      <c r="A63" s="300" t="s">
        <v>434</v>
      </c>
      <c r="B63" s="300"/>
      <c r="C63" s="300"/>
      <c r="D63" s="300"/>
      <c r="E63" s="300"/>
      <c r="F63" s="300"/>
      <c r="G63" s="8">
        <v>54</v>
      </c>
      <c r="H63" s="38">
        <f>SUM(H50:H58)</f>
        <v>0</v>
      </c>
      <c r="I63" s="38">
        <f t="shared" ref="I63:Y63" si="22">SUM(I50:I58)</f>
        <v>83402</v>
      </c>
      <c r="J63" s="38">
        <f t="shared" si="22"/>
        <v>0</v>
      </c>
      <c r="K63" s="38">
        <f t="shared" si="22"/>
        <v>352003</v>
      </c>
      <c r="L63" s="38">
        <f t="shared" si="22"/>
        <v>352003</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839727</v>
      </c>
      <c r="V63" s="38">
        <f t="shared" si="22"/>
        <v>-2756029</v>
      </c>
      <c r="W63" s="38">
        <f t="shared" si="22"/>
        <v>-1832900</v>
      </c>
      <c r="X63" s="38">
        <f t="shared" si="22"/>
        <v>0</v>
      </c>
      <c r="Y63" s="38">
        <f t="shared" si="22"/>
        <v>-1832900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5" zoomScaleNormal="85" workbookViewId="0">
      <selection activeCell="K31" sqref="K31"/>
    </sheetView>
  </sheetViews>
  <sheetFormatPr defaultRowHeight="12.75" x14ac:dyDescent="0.2"/>
  <cols>
    <col min="9" max="9" width="95" customWidth="1"/>
  </cols>
  <sheetData>
    <row r="1" spans="1:9" ht="12.75" customHeight="1" x14ac:dyDescent="0.2">
      <c r="A1" s="302" t="s">
        <v>464</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BCF10398-2939-4EC0-86C1-A3E65FD8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CAB61C-C251-4BE6-B2D7-282596D211A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Šolić (Span)</cp:lastModifiedBy>
  <cp:lastPrinted>2018-04-25T06:49:36Z</cp:lastPrinted>
  <dcterms:created xsi:type="dcterms:W3CDTF">2008-10-17T11:51:54Z</dcterms:created>
  <dcterms:modified xsi:type="dcterms:W3CDTF">2025-10-27T13:20:34Z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2025-10-23T08:19:11Z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29ff76db-60f3-4e1e-9dc8-ac1801c374c3</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