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5/9-2025/TFI/"/>
    </mc:Choice>
  </mc:AlternateContent>
  <xr:revisionPtr revIDLastSave="470" documentId="8_{7621D2FF-250A-4516-AE7F-7F574B89A8C9}" xr6:coauthVersionLast="47" xr6:coauthVersionMax="47" xr10:uidLastSave="{B7494D72-08C6-46C2-A6A8-C2CD1FB4697D}"/>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111" i="26" l="1"/>
  <c r="K111" i="26"/>
</calcChain>
</file>

<file path=xl/sharedStrings.xml><?xml version="1.0" encoding="utf-8"?>
<sst xmlns="http://schemas.openxmlformats.org/spreadsheetml/2006/main" count="533" uniqueCount="468">
  <si>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</si>
  <si>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</si>
  <si>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</si>
  <si>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</si>
  <si>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</si>
  <si>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</si>
  <si>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</si>
  <si>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</si>
  <si>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</si>
  <si>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</si>
  <si>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</si>
  <si>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</si>
  <si>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</si>
  <si>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</si>
  <si>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</si>
  <si>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</si>
  <si>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</si>
  <si>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</si>
  <si>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</si>
  <si>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</si>
  <si>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</si>
  <si>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</si>
  <si>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</si>
  <si>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</si>
  <si>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</si>
  <si>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</si>
  <si>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</si>
  <si>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</si>
  <si>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</si>
  <si>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</si>
  <si>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</si>
  <si>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</si>
  <si>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</si>
  <si>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</si>
  <si>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</si>
  <si>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</si>
  <si>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</si>
  <si>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</si>
  <si>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</si>
  <si>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</si>
  <si>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</si>
  <si>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</si>
  <si>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</si>
  <si>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</si>
  <si>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</si>
  <si>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</si>
  <si>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</si>
  <si>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</si>
  <si>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</si>
  <si>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</si>
  <si>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</si>
  <si>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</si>
  <si>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</si>
  <si>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</si>
  <si>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</si>
  <si>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</si>
  <si>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</si>
  <si>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</si>
  <si>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</si>
  <si>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</si>
  <si>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</si>
  <si>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</si>
  <si>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</si>
  <si>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</si>
  <si>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</si>
  <si>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</si>
  <si>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</si>
  <si>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</si>
  <si>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</si>
  <si>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</si>
  <si>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</si>
  <si>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</si>
  <si>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</si>
  <si>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</si>
  <si>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</si>
  <si>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</si>
  <si>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</si>
  <si>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</si>
  <si>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</si>
  <si>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</si>
  <si>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</si>
  <si>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</si>
  <si>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</si>
  <si>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</si>
  <si>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</si>
  <si>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</si>
  <si>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</si>
  <si>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</si>
  <si>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</si>
  <si>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</si>
  <si>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</si>
  <si>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</si>
  <si>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</si>
  <si>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</si>
  <si>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</si>
  <si>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</si>
  <si>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</si>
  <si>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</si>
  <si>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</si>
  <si>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</si>
  <si>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</si>
  <si>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</si>
  <si>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</si>
  <si>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</si>
  <si>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</si>
  <si>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</si>
  <si>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</si>
  <si>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</si>
  <si>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</si>
  <si>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</si>
  <si>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</si>
  <si>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</si>
  <si>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</si>
  <si>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</si>
  <si>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</si>
  <si>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</si>
  <si>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</si>
  <si>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</si>
  <si>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</si>
  <si>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</si>
  <si>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</si>
  <si>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</si>
  <si>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</si>
  <si>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</si>
  <si>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</si>
  <si>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</si>
  <si>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</si>
  <si>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</si>
  <si>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</si>
  <si>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</si>
  <si>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</si>
  <si>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</si>
  <si>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</si>
  <si>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</si>
  <si>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</si>
  <si>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</si>
  <si>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</si>
  <si>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</si>
  <si>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</si>
  <si>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</si>
  <si>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</si>
  <si>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</si>
  <si>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</si>
  <si>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</si>
  <si>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</si>
  <si>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</si>
  <si>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</si>
  <si>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</si>
  <si>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</si>
  <si>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</si>
  <si>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</si>
  <si>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</si>
  <si>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</si>
  <si>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</si>
  <si>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</si>
  <si>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</si>
  <si>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</si>
  <si>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</si>
  <si>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</si>
  <si>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</si>
  <si>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</si>
  <si>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</si>
  <si>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</si>
  <si>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</si>
  <si>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</si>
  <si>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</si>
  <si>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</si>
  <si>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</si>
  <si>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</si>
  <si>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</si>
  <si>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</si>
  <si>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</si>
  <si>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</si>
  <si>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</si>
  <si>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</si>
  <si>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</si>
  <si>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</si>
  <si>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</si>
  <si>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</si>
  <si>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</si>
  <si>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</si>
  <si>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</si>
  <si>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</si>
  <si>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</si>
  <si>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</si>
  <si>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</si>
  <si>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</si>
  <si>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</si>
  <si>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</si>
  <si>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</si>
  <si>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</si>
  <si>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</si>
  <si>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</si>
  <si>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</si>
  <si>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</si>
  <si>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</si>
  <si>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</si>
  <si>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</si>
  <si>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</si>
  <si>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</si>
  <si>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</si>
  <si>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</si>
  <si>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</si>
  <si>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</si>
  <si>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</si>
  <si>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</si>
  <si>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</si>
  <si>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</si>
  <si>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</si>
  <si>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</si>
  <si>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</si>
  <si>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</si>
  <si>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</si>
  <si>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</si>
  <si>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</si>
  <si>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</si>
  <si>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</si>
  <si>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</si>
  <si>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</si>
  <si>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</si>
  <si>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</si>
  <si>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</si>
  <si>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</si>
  <si>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</si>
  <si>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</si>
  <si>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</si>
  <si>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</si>
  <si>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</si>
  <si>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</si>
  <si>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</si>
  <si>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</si>
  <si>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</si>
  <si>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</si>
  <si>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</si>
  <si>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</si>
  <si>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</si>
  <si>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</si>
  <si>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</si>
  <si>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</si>
  <si>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</si>
  <si>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</si>
  <si>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</si>
  <si>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</si>
  <si>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</si>
  <si>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</si>
  <si>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</si>
  <si>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</si>
  <si>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</si>
  <si>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</si>
  <si>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</si>
  <si>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</si>
  <si>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</si>
  <si>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</si>
  <si>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</si>
  <si>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</si>
  <si>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</si>
  <si>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</si>
  <si>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</si>
  <si>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</si>
  <si>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</si>
  <si>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</si>
  <si>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</si>
  <si>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</si>
  <si>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</si>
  <si>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</si>
  <si>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</si>
  <si>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</si>
  <si>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</si>
  <si>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</si>
  <si>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</si>
  <si>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</si>
  <si>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</si>
  <si>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</si>
  <si>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</si>
  <si>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</si>
  <si>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</si>
  <si>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</si>
  <si>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</si>
  <si>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</si>
  <si>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</si>
  <si>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</si>
  <si>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</si>
  <si>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</si>
  <si>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</si>
  <si>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</si>
  <si>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</si>
  <si>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</si>
  <si>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</si>
  <si>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</si>
  <si>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</si>
  <si>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</si>
  <si>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</si>
  <si>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</si>
  <si>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</si>
  <si>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</si>
  <si>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</si>
  <si>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</si>
  <si>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</si>
  <si>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</si>
  <si>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</si>
  <si>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</si>
  <si>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</si>
  <si>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</si>
  <si>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</si>
  <si>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</si>
  <si>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</si>
  <si>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</si>
  <si>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</si>
  <si>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</si>
  <si>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</si>
  <si>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</si>
  <si>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</si>
  <si>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</si>
  <si>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</si>
  <si>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</si>
  <si>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</si>
  <si>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</si>
  <si>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</si>
  <si>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</si>
  <si>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</si>
  <si>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</si>
  <si>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</si>
  <si>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</si>
  <si>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</si>
  <si>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</si>
  <si>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</si>
  <si>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</si>
  <si>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</si>
  <si>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</si>
  <si>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</si>
  <si>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</si>
  <si>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</si>
  <si>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</si>
  <si>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</si>
  <si>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</si>
  <si>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</si>
  <si>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</si>
  <si>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</si>
  <si>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</si>
  <si>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</si>
  <si>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</si>
  <si>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</si>
  <si>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</si>
  <si>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</si>
  <si>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</si>
  <si>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</si>
  <si>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</si>
  <si>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</si>
  <si>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</si>
  <si>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</si>
  <si>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</si>
  <si>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</si>
  <si>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</si>
  <si>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</si>
  <si>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</si>
  <si>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</si>
  <si>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</si>
  <si>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</si>
  <si>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</si>
  <si>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</si>
  <si>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</si>
  <si>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</si>
  <si>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</si>
  <si>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</si>
  <si>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</si>
  <si>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</si>
  <si>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</si>
  <si>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</si>
  <si>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</si>
  <si>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</si>
  <si>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</si>
  <si>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</si>
  <si>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</si>
  <si>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</si>
  <si>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</si>
  <si>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</si>
  <si>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</si>
  <si>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</si>
  <si>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</si>
  <si>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</si>
  <si>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</si>
  <si>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</si>
  <si>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</si>
  <si>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</si>
  <si>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</si>
  <si>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</si>
  <si>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</si>
  <si>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</si>
  <si>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</si>
  <si>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</si>
  <si>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</si>
  <si>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</si>
  <si>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</si>
  <si>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</si>
  <si>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</si>
  <si>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</si>
  <si>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</si>
  <si>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</si>
  <si>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</si>
  <si>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</si>
  <si>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</si>
  <si>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</si>
  <si>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</si>
  <si>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</si>
  <si>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</si>
  <si>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</si>
  <si>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</si>
  <si>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</si>
  <si>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</si>
  <si>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</si>
  <si>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</si>
  <si>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</si>
  <si>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</si>
  <si>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</si>
  <si>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</si>
  <si>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</si>
  <si>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</si>
  <si>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</si>
  <si>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</si>
  <si>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</si>
  <si>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</si>
  <si>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</si>
  <si>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</si>
  <si>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</si>
  <si>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</si>
  <si>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</si>
  <si>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</si>
  <si>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</si>
  <si>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</si>
  <si>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</si>
  <si>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</si>
  <si>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</si>
  <si>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</si>
  <si>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</si>
  <si>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</si>
  <si>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</si>
  <si>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</si>
  <si>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</si>
  <si>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</si>
  <si>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</si>
  <si>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</si>
  <si>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</si>
  <si>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</si>
  <si>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</si>
  <si>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</si>
  <si>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</si>
  <si>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</si>
  <si>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</si>
  <si>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</si>
  <si>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00313017</t>
  </si>
  <si>
    <t>HR</t>
  </si>
  <si>
    <t>080192242</t>
  </si>
  <si>
    <t>19680551758</t>
  </si>
  <si>
    <t xml:space="preserve">747800L0D5F39CX8NA43 </t>
  </si>
  <si>
    <t>90298</t>
  </si>
  <si>
    <t>Span d.d.</t>
  </si>
  <si>
    <t>Zagreb</t>
  </si>
  <si>
    <t>Koturaška cesta 47</t>
  </si>
  <si>
    <t>info@span.eu</t>
  </si>
  <si>
    <t>www.span.eu</t>
  </si>
  <si>
    <t>stanje na dan 30.9.2025</t>
  </si>
  <si>
    <t>Obveznik: Span d.d.</t>
  </si>
  <si>
    <t>Vid Rakić</t>
  </si>
  <si>
    <t>vid.rakic@span.eu</t>
  </si>
  <si>
    <t>u razdoblju 1.1.2025 do 30.9.2025</t>
  </si>
  <si>
    <t>u razdoblju 1.1.2025. do 30.9.2025.</t>
  </si>
  <si>
    <t>Obveznik: _Span d.d.</t>
  </si>
  <si>
    <t>BILJEŠKE UZ FINANCIJSKE IZVJEŠTAJE - TFI
(koji se sastavljaju za tromjesečna razdoblja)
Naziv izdavatelja: Span d.d.
Sjedište: Koturaška cesta 47, Zagreb, Hrvatska
OIB: 19680551758
MBS: 080192242
Izvještajno razdoblje: 01.01.2025. do 30.09.2025.
Bilješke uz financijske izvještaje za tromjesečna razdoblja priložene su u Nerevidiranim rezultatima poslovanja Span Grupe i društva Span d.d. za prvih devet mjeseci 2025. godine koji je dostupan na internetskim stranicama Zagrebačke burze.
Godišnji izvještaj Span Grupe i društva Span d.d. za 2024.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6.149 tisuća eura (od toga za Span d.d. 2.536 tisuća eura).
Prosječan broj zaposlenih Span Grupe u razdoblju od 1.1.2025. do 30.09.2025. godine bio je 884. Prosječan broj zaposlenih društva Span d.d. u razdoblju od 1.1.2025. do 30.09.2025. godine bio je 775.
Odgođena porezna imovina Span Grupe na dan 31.12.2024. iznosi 1.158 tisuća eura, a društva Span d.d. 933 tisuća eura. U Span Grupi je u izvještajnom razdoblju smanjena odgođena porezna imovina za 852 tisuće eura, a u društvu Span d.d. odgođena porezna imovina smanjena je za 627 tisuća eura. Smanjenje odgođene porezne imovine odnosi se na obvezu poreza na dobit koja je utvrđena na ostvareni rezultat u izvještanom razdoblju. 
Span d.d. od 2025. godine drži većinski udjel u kapitalu u društvima Span Kazahstan Ltd, Astana i Span Hellas SA, Atena. Iznos kapitala koji društvo Span d.d. drži u poduzeću Span Kazahstan Ltd iznosi 85,72%, odnosno 150 tisuća eura. Iznos kapitala koji društvo Span d.d. drži u poduzeću Span Hellas SA iznosi 90%, odnosno 450 tisuća eura.
Poduzetnici gdje Span d.d. ima neograničenu odgovornost su: Span d.o.o. Ljubljana, Span IT Ltd. London, Span USA Inc. Chicago, Span LLC Baku, Span GmbH Munich, LLC Span Kiev, Span Swiss AG u likvidaciji Zurich, SPAN-IT SRL Kišinjev, Inkubator kibernetičke sigurnosti d.o.o. Zagreb, GT Tarkvara OU Tallinn, Span LLC Tbilisi, Ustanova Span Centar kibernetičke sigurnosti Zagreb, Span BV Amsterdam, Trilix d.o.o. Zagreb, SPAN IT s.r.o. Prag, SPAN POLSKA SPÓŁKA Z OGRANICZONĄ ODPOWIEDZIALNOŚCIĄ Varšava,  Span Romania S.R.L. Bukurešt.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</si>
</sst>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4" zoomScaleNormal="100" zoomScaleSheetLayoutView="100" workbookViewId="0">
      <selection activeCell="H15" sqref="H15:I15"/>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45658</v>
      </c>
      <c r="F4" s="185"/>
      <c r="G4" s="99" t="s">
        <v>0</v>
      </c>
      <c r="H4" s="184">
        <v>45930</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450</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3"/>
      <c r="G15" s="109" t="s">
        <v>334</v>
      </c>
      <c r="H15" s="148" t="s">
        <v>453</v>
      </c>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454</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455</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10000</v>
      </c>
      <c r="D21" s="149"/>
      <c r="E21" s="138"/>
      <c r="F21" s="138"/>
      <c r="G21" s="139" t="s">
        <v>456</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457</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458</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459</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916</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338</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462</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463</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2" zoomScale="110" zoomScaleNormal="100" zoomScaleSheetLayoutView="110" workbookViewId="0">
      <selection activeCell="H72" sqref="H72"/>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460</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26220943</v>
      </c>
      <c r="I9" s="82">
        <f>I10+I17+I27+I38+I43</f>
        <v>24276188</v>
      </c>
    </row>
    <row r="10" spans="1:9" ht="12.75" customHeight="1" x14ac:dyDescent="0.2">
      <c r="A10" s="194" t="s">
        <v>5</v>
      </c>
      <c r="B10" s="194"/>
      <c r="C10" s="194"/>
      <c r="D10" s="194"/>
      <c r="E10" s="194"/>
      <c r="F10" s="194"/>
      <c r="G10" s="12">
        <v>3</v>
      </c>
      <c r="H10" s="82">
        <f>H11+H12+H13+H14+H15+H16</f>
        <v>14976850</v>
      </c>
      <c r="I10" s="82">
        <f>I11+I12+I13+I14+I15+I16</f>
        <v>14063834</v>
      </c>
    </row>
    <row r="11" spans="1:9" ht="12.75" customHeight="1" x14ac:dyDescent="0.2">
      <c r="A11" s="190" t="s">
        <v>6</v>
      </c>
      <c r="B11" s="190"/>
      <c r="C11" s="190"/>
      <c r="D11" s="190"/>
      <c r="E11" s="190"/>
      <c r="F11" s="190"/>
      <c r="G11" s="11">
        <v>4</v>
      </c>
      <c r="H11" s="18">
        <v>1754106</v>
      </c>
      <c r="I11" s="18">
        <v>1287440</v>
      </c>
    </row>
    <row r="12" spans="1:9" ht="22.9" customHeight="1" x14ac:dyDescent="0.2">
      <c r="A12" s="190" t="s">
        <v>7</v>
      </c>
      <c r="B12" s="190"/>
      <c r="C12" s="190"/>
      <c r="D12" s="190"/>
      <c r="E12" s="190"/>
      <c r="F12" s="190"/>
      <c r="G12" s="11">
        <v>5</v>
      </c>
      <c r="H12" s="18">
        <v>855298</v>
      </c>
      <c r="I12" s="18">
        <v>804499</v>
      </c>
    </row>
    <row r="13" spans="1:9" ht="12.75" customHeight="1" x14ac:dyDescent="0.2">
      <c r="A13" s="190" t="s">
        <v>8</v>
      </c>
      <c r="B13" s="190"/>
      <c r="C13" s="190"/>
      <c r="D13" s="190"/>
      <c r="E13" s="190"/>
      <c r="F13" s="190"/>
      <c r="G13" s="11">
        <v>6</v>
      </c>
      <c r="H13" s="18">
        <v>8905148</v>
      </c>
      <c r="I13" s="18">
        <v>8905148</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120232</v>
      </c>
      <c r="I15" s="18">
        <v>140566</v>
      </c>
    </row>
    <row r="16" spans="1:9" ht="12.75" customHeight="1" x14ac:dyDescent="0.2">
      <c r="A16" s="190" t="s">
        <v>11</v>
      </c>
      <c r="B16" s="190"/>
      <c r="C16" s="190"/>
      <c r="D16" s="190"/>
      <c r="E16" s="190"/>
      <c r="F16" s="190"/>
      <c r="G16" s="11">
        <v>9</v>
      </c>
      <c r="H16" s="18">
        <v>3342066</v>
      </c>
      <c r="I16" s="18">
        <v>2926181</v>
      </c>
    </row>
    <row r="17" spans="1:9" ht="12.75" customHeight="1" x14ac:dyDescent="0.2">
      <c r="A17" s="194" t="s">
        <v>12</v>
      </c>
      <c r="B17" s="194"/>
      <c r="C17" s="194"/>
      <c r="D17" s="194"/>
      <c r="E17" s="194"/>
      <c r="F17" s="194"/>
      <c r="G17" s="12">
        <v>10</v>
      </c>
      <c r="H17" s="82">
        <f>H18+H19+H20+H21+H22+H23+H24+H25+H26</f>
        <v>9742742</v>
      </c>
      <c r="I17" s="82">
        <f>I18+I19+I20+I21+I22+I23+I24+I25+I26</f>
        <v>9494216</v>
      </c>
    </row>
    <row r="18" spans="1:9" ht="12.75" customHeight="1" x14ac:dyDescent="0.2">
      <c r="A18" s="190" t="s">
        <v>13</v>
      </c>
      <c r="B18" s="190"/>
      <c r="C18" s="190"/>
      <c r="D18" s="190"/>
      <c r="E18" s="190"/>
      <c r="F18" s="190"/>
      <c r="G18" s="11">
        <v>11</v>
      </c>
      <c r="H18" s="18">
        <v>2359528</v>
      </c>
      <c r="I18" s="18">
        <v>2359528</v>
      </c>
    </row>
    <row r="19" spans="1:9" ht="12.75" customHeight="1" x14ac:dyDescent="0.2">
      <c r="A19" s="190" t="s">
        <v>14</v>
      </c>
      <c r="B19" s="190"/>
      <c r="C19" s="190"/>
      <c r="D19" s="190"/>
      <c r="E19" s="190"/>
      <c r="F19" s="190"/>
      <c r="G19" s="11">
        <v>12</v>
      </c>
      <c r="H19" s="18">
        <v>5003146</v>
      </c>
      <c r="I19" s="18">
        <v>4524817</v>
      </c>
    </row>
    <row r="20" spans="1:9" ht="12.75" customHeight="1" x14ac:dyDescent="0.2">
      <c r="A20" s="190" t="s">
        <v>15</v>
      </c>
      <c r="B20" s="190"/>
      <c r="C20" s="190"/>
      <c r="D20" s="190"/>
      <c r="E20" s="190"/>
      <c r="F20" s="190"/>
      <c r="G20" s="11">
        <v>13</v>
      </c>
      <c r="H20" s="18">
        <v>1030032</v>
      </c>
      <c r="I20" s="18">
        <v>985465</v>
      </c>
    </row>
    <row r="21" spans="1:9" ht="12.75" customHeight="1" x14ac:dyDescent="0.2">
      <c r="A21" s="190" t="s">
        <v>16</v>
      </c>
      <c r="B21" s="190"/>
      <c r="C21" s="190"/>
      <c r="D21" s="190"/>
      <c r="E21" s="190"/>
      <c r="F21" s="190"/>
      <c r="G21" s="11">
        <v>14</v>
      </c>
      <c r="H21" s="18">
        <v>1347065</v>
      </c>
      <c r="I21" s="18">
        <v>1600974</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2971</v>
      </c>
      <c r="I24" s="18">
        <v>23432</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f>SUM(H28:H37)</f>
        <v>342899</v>
      </c>
      <c r="I27" s="82">
        <f>SUM(I28:I37)</f>
        <v>411932</v>
      </c>
    </row>
    <row r="28" spans="1:9" ht="12.75" customHeight="1" x14ac:dyDescent="0.2">
      <c r="A28" s="190" t="s">
        <v>23</v>
      </c>
      <c r="B28" s="190"/>
      <c r="C28" s="190"/>
      <c r="D28" s="190"/>
      <c r="E28" s="190"/>
      <c r="F28" s="190"/>
      <c r="G28" s="11">
        <v>21</v>
      </c>
      <c r="H28" s="18">
        <v>0</v>
      </c>
      <c r="I28" s="18">
        <v>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30237</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52100</v>
      </c>
      <c r="I35" s="18">
        <v>52100</v>
      </c>
    </row>
    <row r="36" spans="1:9" ht="12.75" customHeight="1" x14ac:dyDescent="0.2">
      <c r="A36" s="190" t="s">
        <v>31</v>
      </c>
      <c r="B36" s="190"/>
      <c r="C36" s="190"/>
      <c r="D36" s="190"/>
      <c r="E36" s="190"/>
      <c r="F36" s="190"/>
      <c r="G36" s="11">
        <v>29</v>
      </c>
      <c r="H36" s="18">
        <v>260391</v>
      </c>
      <c r="I36" s="18">
        <v>299187</v>
      </c>
    </row>
    <row r="37" spans="1:9" ht="12.75" customHeight="1" x14ac:dyDescent="0.2">
      <c r="A37" s="190" t="s">
        <v>32</v>
      </c>
      <c r="B37" s="190"/>
      <c r="C37" s="190"/>
      <c r="D37" s="190"/>
      <c r="E37" s="190"/>
      <c r="F37" s="190"/>
      <c r="G37" s="11">
        <v>30</v>
      </c>
      <c r="H37" s="18">
        <v>30408</v>
      </c>
      <c r="I37" s="18">
        <v>30408</v>
      </c>
    </row>
    <row r="38" spans="1:9" ht="12.75" customHeight="1" x14ac:dyDescent="0.2">
      <c r="A38" s="194" t="s">
        <v>33</v>
      </c>
      <c r="B38" s="194"/>
      <c r="C38" s="194"/>
      <c r="D38" s="194"/>
      <c r="E38" s="194"/>
      <c r="F38" s="194"/>
      <c r="G38" s="12">
        <v>31</v>
      </c>
      <c r="H38" s="82">
        <f>H39+H40+H41+H42</f>
        <v>509</v>
      </c>
      <c r="I38" s="82">
        <f>I39+I40+I41+I42</f>
        <v>509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509</v>
      </c>
      <c r="I42" s="18">
        <v>509</v>
      </c>
    </row>
    <row r="43" spans="1:9" ht="12.75" customHeight="1" x14ac:dyDescent="0.2">
      <c r="A43" s="190" t="s">
        <v>38</v>
      </c>
      <c r="B43" s="190"/>
      <c r="C43" s="190"/>
      <c r="D43" s="190"/>
      <c r="E43" s="190"/>
      <c r="F43" s="190"/>
      <c r="G43" s="11">
        <v>36</v>
      </c>
      <c r="H43" s="18">
        <v>1157943</v>
      </c>
      <c r="I43" s="18">
        <v>305697</v>
      </c>
    </row>
    <row r="44" spans="1:9" ht="12.75" customHeight="1" x14ac:dyDescent="0.2">
      <c r="A44" s="192" t="s">
        <v>303</v>
      </c>
      <c r="B44" s="192"/>
      <c r="C44" s="192"/>
      <c r="D44" s="192"/>
      <c r="E44" s="192"/>
      <c r="F44" s="192"/>
      <c r="G44" s="12">
        <v>37</v>
      </c>
      <c r="H44" s="82">
        <f>H45+H53+H60+H70</f>
        <v>50365645</v>
      </c>
      <c r="I44" s="82">
        <f>I45+I53+I60+I70</f>
        <v>57286458</v>
      </c>
    </row>
    <row r="45" spans="1:9" ht="12.75" customHeight="1" x14ac:dyDescent="0.2">
      <c r="A45" s="194" t="s">
        <v>39</v>
      </c>
      <c r="B45" s="194"/>
      <c r="C45" s="194"/>
      <c r="D45" s="194"/>
      <c r="E45" s="194"/>
      <c r="F45" s="194"/>
      <c r="G45" s="12">
        <v>38</v>
      </c>
      <c r="H45" s="82">
        <f>SUM(H46:H52)</f>
        <v>278655</v>
      </c>
      <c r="I45" s="82">
        <f>SUM(I46:I52)</f>
        <v>276300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278655</v>
      </c>
      <c r="I49" s="18">
        <v>276300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25178243</v>
      </c>
      <c r="I53" s="82">
        <f>SUM(I54:I59)</f>
        <v>21136067</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24309482</v>
      </c>
      <c r="I56" s="18">
        <v>19358742</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209776</v>
      </c>
      <c r="I58" s="18">
        <v>924631</v>
      </c>
    </row>
    <row r="59" spans="1:9" ht="12.75" customHeight="1" x14ac:dyDescent="0.2">
      <c r="A59" s="190" t="s">
        <v>53</v>
      </c>
      <c r="B59" s="190"/>
      <c r="C59" s="190"/>
      <c r="D59" s="190"/>
      <c r="E59" s="190"/>
      <c r="F59" s="190"/>
      <c r="G59" s="11">
        <v>52</v>
      </c>
      <c r="H59" s="18">
        <v>658985</v>
      </c>
      <c r="I59" s="18">
        <v>852694</v>
      </c>
    </row>
    <row r="60" spans="1:9" ht="12.75" customHeight="1" x14ac:dyDescent="0.2">
      <c r="A60" s="194" t="s">
        <v>54</v>
      </c>
      <c r="B60" s="194"/>
      <c r="C60" s="194"/>
      <c r="D60" s="194"/>
      <c r="E60" s="194"/>
      <c r="F60" s="194"/>
      <c r="G60" s="12">
        <v>53</v>
      </c>
      <c r="H60" s="82">
        <f>SUM(H61:H69)</f>
        <v>540448</v>
      </c>
      <c r="I60" s="82">
        <f>SUM(I61:I69)</f>
        <v>659554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13335</v>
      </c>
    </row>
    <row r="67" spans="1:9" ht="12.75" customHeight="1" x14ac:dyDescent="0.2">
      <c r="A67" s="190" t="s">
        <v>29</v>
      </c>
      <c r="B67" s="190"/>
      <c r="C67" s="190"/>
      <c r="D67" s="190"/>
      <c r="E67" s="190"/>
      <c r="F67" s="190"/>
      <c r="G67" s="11">
        <v>60</v>
      </c>
      <c r="H67" s="18">
        <v>205564</v>
      </c>
      <c r="I67" s="18">
        <v>305564</v>
      </c>
    </row>
    <row r="68" spans="1:9" ht="12.75" customHeight="1" x14ac:dyDescent="0.2">
      <c r="A68" s="190" t="s">
        <v>30</v>
      </c>
      <c r="B68" s="190"/>
      <c r="C68" s="190"/>
      <c r="D68" s="190"/>
      <c r="E68" s="190"/>
      <c r="F68" s="190"/>
      <c r="G68" s="11">
        <v>61</v>
      </c>
      <c r="H68" s="18">
        <v>334884</v>
      </c>
      <c r="I68" s="18">
        <v>340655</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24368299</v>
      </c>
      <c r="I70" s="18">
        <v>35214537</v>
      </c>
    </row>
    <row r="71" spans="1:9" ht="12.75" customHeight="1" x14ac:dyDescent="0.2">
      <c r="A71" s="191" t="s">
        <v>58</v>
      </c>
      <c r="B71" s="191"/>
      <c r="C71" s="191"/>
      <c r="D71" s="191"/>
      <c r="E71" s="191"/>
      <c r="F71" s="191"/>
      <c r="G71" s="11">
        <v>64</v>
      </c>
      <c r="H71" s="18">
        <v>4590213</v>
      </c>
      <c r="I71" s="18">
        <v>7154596</v>
      </c>
    </row>
    <row r="72" spans="1:9" ht="12.75" customHeight="1" x14ac:dyDescent="0.2">
      <c r="A72" s="192" t="s">
        <v>304</v>
      </c>
      <c r="B72" s="192"/>
      <c r="C72" s="192"/>
      <c r="D72" s="192"/>
      <c r="E72" s="192"/>
      <c r="F72" s="192"/>
      <c r="G72" s="12">
        <v>65</v>
      </c>
      <c r="H72" s="82">
        <f>H8+H9+H44+H71</f>
        <v>81176801</v>
      </c>
      <c r="I72" s="82">
        <f>I8+I9+I44+I71</f>
        <v>88717242</v>
      </c>
    </row>
    <row r="73" spans="1:9" ht="12.75" customHeight="1" x14ac:dyDescent="0.2">
      <c r="A73" s="191" t="s">
        <v>59</v>
      </c>
      <c r="B73" s="191"/>
      <c r="C73" s="191"/>
      <c r="D73" s="191"/>
      <c r="E73" s="191"/>
      <c r="F73" s="191"/>
      <c r="G73" s="11">
        <v>66</v>
      </c>
      <c r="H73" s="18">
        <v>0</v>
      </c>
      <c r="I73" s="18">
        <v>0</v>
      </c>
    </row>
    <row r="74" spans="1:9" x14ac:dyDescent="0.2">
      <c r="A74" s="195" t="s">
        <v>60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33853445</v>
      </c>
      <c r="I75" s="83">
        <f>I76+I77+I78+I84+I85+I91+I94+I97</f>
        <v>38089986</v>
      </c>
    </row>
    <row r="76" spans="1:9" ht="12.75" customHeight="1" x14ac:dyDescent="0.2">
      <c r="A76" s="190" t="s">
        <v>61</v>
      </c>
      <c r="B76" s="190"/>
      <c r="C76" s="190"/>
      <c r="D76" s="190"/>
      <c r="E76" s="190"/>
      <c r="F76" s="190"/>
      <c r="G76" s="11">
        <v>68</v>
      </c>
      <c r="H76" s="18">
        <v>3920000</v>
      </c>
      <c r="I76" s="18">
        <v>3920000</v>
      </c>
    </row>
    <row r="77" spans="1:9" ht="12.75" customHeight="1" x14ac:dyDescent="0.2">
      <c r="A77" s="190" t="s">
        <v>62</v>
      </c>
      <c r="B77" s="190"/>
      <c r="C77" s="190"/>
      <c r="D77" s="190"/>
      <c r="E77" s="190"/>
      <c r="F77" s="190"/>
      <c r="G77" s="11">
        <v>69</v>
      </c>
      <c r="H77" s="18">
        <v>8802205</v>
      </c>
      <c r="I77" s="18">
        <v>8885608</v>
      </c>
    </row>
    <row r="78" spans="1:9" ht="12.75" customHeight="1" x14ac:dyDescent="0.2">
      <c r="A78" s="194" t="s">
        <v>63</v>
      </c>
      <c r="B78" s="194"/>
      <c r="C78" s="194"/>
      <c r="D78" s="194"/>
      <c r="E78" s="194"/>
      <c r="F78" s="194"/>
      <c r="G78" s="12">
        <v>70</v>
      </c>
      <c r="H78" s="83">
        <f>SUM(H79:H83)</f>
        <v>1457930</v>
      </c>
      <c r="I78" s="83">
        <f>SUM(I79:I83)</f>
        <v>1457930</v>
      </c>
    </row>
    <row r="79" spans="1:9" ht="12.75" customHeight="1" x14ac:dyDescent="0.2">
      <c r="A79" s="190" t="s">
        <v>64</v>
      </c>
      <c r="B79" s="190"/>
      <c r="C79" s="190"/>
      <c r="D79" s="190"/>
      <c r="E79" s="190"/>
      <c r="F79" s="190"/>
      <c r="G79" s="11">
        <v>71</v>
      </c>
      <c r="H79" s="18">
        <v>1457930</v>
      </c>
      <c r="I79" s="18">
        <v>1457930</v>
      </c>
    </row>
    <row r="80" spans="1:9" ht="12.75" customHeight="1" x14ac:dyDescent="0.2">
      <c r="A80" s="190" t="s">
        <v>65</v>
      </c>
      <c r="B80" s="190"/>
      <c r="C80" s="190"/>
      <c r="D80" s="190"/>
      <c r="E80" s="190"/>
      <c r="F80" s="190"/>
      <c r="G80" s="11">
        <v>72</v>
      </c>
      <c r="H80" s="18">
        <v>53089</v>
      </c>
      <c r="I80" s="18">
        <v>405092</v>
      </c>
    </row>
    <row r="81" spans="1:9" ht="12.75" customHeight="1" x14ac:dyDescent="0.2">
      <c r="A81" s="190" t="s">
        <v>66</v>
      </c>
      <c r="B81" s="190"/>
      <c r="C81" s="190"/>
      <c r="D81" s="190"/>
      <c r="E81" s="190"/>
      <c r="F81" s="190"/>
      <c r="G81" s="11">
        <v>73</v>
      </c>
      <c r="H81" s="18">
        <v>-53089</v>
      </c>
      <c r="I81" s="18">
        <v>-405092</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193" t="s">
        <v>69</v>
      </c>
      <c r="B84" s="193"/>
      <c r="C84" s="193"/>
      <c r="D84" s="193"/>
      <c r="E84" s="193"/>
      <c r="F84" s="193"/>
      <c r="G84" s="42">
        <v>76</v>
      </c>
      <c r="H84" s="43">
        <v>3130087</v>
      </c>
      <c r="I84" s="43">
        <v>3130087</v>
      </c>
    </row>
    <row r="85" spans="1:9" ht="12.75" customHeight="1" x14ac:dyDescent="0.2">
      <c r="A85" s="194" t="s">
        <v>446</v>
      </c>
      <c r="B85" s="194"/>
      <c r="C85" s="194"/>
      <c r="D85" s="194"/>
      <c r="E85" s="194"/>
      <c r="F85" s="194"/>
      <c r="G85" s="12">
        <v>77</v>
      </c>
      <c r="H85" s="82">
        <f>H86+H87+H88+H89+H90</f>
        <v>-220139</v>
      </c>
      <c r="I85" s="82">
        <f>I86+I87+I88+I89+I90</f>
        <v>-581469</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-220139</v>
      </c>
      <c r="I90" s="18">
        <v>-581469</v>
      </c>
    </row>
    <row r="91" spans="1:9" ht="12.75" customHeight="1" x14ac:dyDescent="0.2">
      <c r="A91" s="194" t="s">
        <v>352</v>
      </c>
      <c r="B91" s="194"/>
      <c r="C91" s="194"/>
      <c r="D91" s="194"/>
      <c r="E91" s="194"/>
      <c r="F91" s="194"/>
      <c r="G91" s="12">
        <v>83</v>
      </c>
      <c r="H91" s="82">
        <f>H92-H93</f>
        <v>13365190</v>
      </c>
      <c r="I91" s="82">
        <f>I92-I93</f>
        <v>14845156</v>
      </c>
    </row>
    <row r="92" spans="1:9" ht="12.75" customHeight="1" x14ac:dyDescent="0.2">
      <c r="A92" s="190" t="s">
        <v>72</v>
      </c>
      <c r="B92" s="190"/>
      <c r="C92" s="190"/>
      <c r="D92" s="190"/>
      <c r="E92" s="190"/>
      <c r="F92" s="190"/>
      <c r="G92" s="11">
        <v>84</v>
      </c>
      <c r="H92" s="18">
        <v>13365190</v>
      </c>
      <c r="I92" s="18">
        <v>14845156</v>
      </c>
    </row>
    <row r="93" spans="1:9" ht="12.75" customHeight="1" x14ac:dyDescent="0.2">
      <c r="A93" s="190" t="s">
        <v>73</v>
      </c>
      <c r="B93" s="190"/>
      <c r="C93" s="190"/>
      <c r="D93" s="190"/>
      <c r="E93" s="190"/>
      <c r="F93" s="190"/>
      <c r="G93" s="11">
        <v>85</v>
      </c>
      <c r="H93" s="18">
        <v>0</v>
      </c>
      <c r="I93" s="18">
        <v>0</v>
      </c>
    </row>
    <row r="94" spans="1:9" ht="12.75" customHeight="1" x14ac:dyDescent="0.2">
      <c r="A94" s="194" t="s">
        <v>353</v>
      </c>
      <c r="B94" s="194"/>
      <c r="C94" s="194"/>
      <c r="D94" s="194"/>
      <c r="E94" s="194"/>
      <c r="F94" s="194"/>
      <c r="G94" s="12">
        <v>86</v>
      </c>
      <c r="H94" s="82">
        <f>H95-H96</f>
        <v>3398172</v>
      </c>
      <c r="I94" s="82">
        <f>I95-I96</f>
        <v>6385582</v>
      </c>
    </row>
    <row r="95" spans="1:9" ht="12.75" customHeight="1" x14ac:dyDescent="0.2">
      <c r="A95" s="190" t="s">
        <v>74</v>
      </c>
      <c r="B95" s="190"/>
      <c r="C95" s="190"/>
      <c r="D95" s="190"/>
      <c r="E95" s="190"/>
      <c r="F95" s="190"/>
      <c r="G95" s="11">
        <v>87</v>
      </c>
      <c r="H95" s="18">
        <v>3398172</v>
      </c>
      <c r="I95" s="18">
        <v>6385582</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47092</v>
      </c>
    </row>
    <row r="98" spans="1:9" ht="12.75" customHeight="1" x14ac:dyDescent="0.2">
      <c r="A98" s="192" t="s">
        <v>355</v>
      </c>
      <c r="B98" s="192"/>
      <c r="C98" s="192"/>
      <c r="D98" s="192"/>
      <c r="E98" s="192"/>
      <c r="F98" s="192"/>
      <c r="G98" s="12">
        <v>90</v>
      </c>
      <c r="H98" s="82">
        <f>SUM(H99:H104)</f>
        <v>0</v>
      </c>
      <c r="I98" s="82">
        <f>SUM(I99:I104)</f>
        <v>0</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2413870</v>
      </c>
      <c r="I105" s="82">
        <f>SUM(I106:I116)</f>
        <v>26881599</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0</v>
      </c>
      <c r="I111" s="18">
        <v>0</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24651000</v>
      </c>
    </row>
    <row r="115" spans="1:9" ht="12.75" customHeight="1" x14ac:dyDescent="0.2">
      <c r="A115" s="190" t="s">
        <v>92</v>
      </c>
      <c r="B115" s="190"/>
      <c r="C115" s="190"/>
      <c r="D115" s="190"/>
      <c r="E115" s="190"/>
      <c r="F115" s="190"/>
      <c r="G115" s="11">
        <v>107</v>
      </c>
      <c r="H115" s="18">
        <v>1579245</v>
      </c>
      <c r="I115" s="18">
        <v>1395974</v>
      </c>
    </row>
    <row r="116" spans="1:9" ht="12.75" customHeight="1" x14ac:dyDescent="0.2">
      <c r="A116" s="190" t="s">
        <v>93</v>
      </c>
      <c r="B116" s="190"/>
      <c r="C116" s="190"/>
      <c r="D116" s="190"/>
      <c r="E116" s="190"/>
      <c r="F116" s="190"/>
      <c r="G116" s="11">
        <v>108</v>
      </c>
      <c r="H116" s="18">
        <v>834625</v>
      </c>
      <c r="I116" s="18">
        <v>834625</v>
      </c>
    </row>
    <row r="117" spans="1:9" ht="12.75" customHeight="1" x14ac:dyDescent="0.2">
      <c r="A117" s="192" t="s">
        <v>357</v>
      </c>
      <c r="B117" s="192"/>
      <c r="C117" s="192"/>
      <c r="D117" s="192"/>
      <c r="E117" s="192"/>
      <c r="F117" s="192"/>
      <c r="G117" s="12">
        <v>109</v>
      </c>
      <c r="H117" s="82">
        <f>SUM(H118:H131)</f>
        <v>39334066</v>
      </c>
      <c r="I117" s="82">
        <f>SUM(I118:I131)</f>
        <v>20127809</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5522264</v>
      </c>
      <c r="I123" s="18">
        <v>1513177</v>
      </c>
    </row>
    <row r="124" spans="1:9" ht="12.75" customHeight="1" x14ac:dyDescent="0.2">
      <c r="A124" s="190" t="s">
        <v>89</v>
      </c>
      <c r="B124" s="190"/>
      <c r="C124" s="190"/>
      <c r="D124" s="190"/>
      <c r="E124" s="190"/>
      <c r="F124" s="190"/>
      <c r="G124" s="11">
        <v>116</v>
      </c>
      <c r="H124" s="18">
        <v>606346</v>
      </c>
      <c r="I124" s="18">
        <v>577556</v>
      </c>
    </row>
    <row r="125" spans="1:9" ht="12.75" customHeight="1" x14ac:dyDescent="0.2">
      <c r="A125" s="190" t="s">
        <v>90</v>
      </c>
      <c r="B125" s="190"/>
      <c r="C125" s="190"/>
      <c r="D125" s="190"/>
      <c r="E125" s="190"/>
      <c r="F125" s="190"/>
      <c r="G125" s="11">
        <v>117</v>
      </c>
      <c r="H125" s="18">
        <v>22068070</v>
      </c>
      <c r="I125" s="18">
        <v>9286378</v>
      </c>
    </row>
    <row r="126" spans="1:9" x14ac:dyDescent="0.2">
      <c r="A126" s="190" t="s">
        <v>91</v>
      </c>
      <c r="B126" s="190"/>
      <c r="C126" s="190"/>
      <c r="D126" s="190"/>
      <c r="E126" s="190"/>
      <c r="F126" s="190"/>
      <c r="G126" s="11">
        <v>118</v>
      </c>
      <c r="H126" s="18">
        <v>0</v>
      </c>
      <c r="I126" s="18">
        <v>205948</v>
      </c>
    </row>
    <row r="127" spans="1:9" x14ac:dyDescent="0.2">
      <c r="A127" s="190" t="s">
        <v>94</v>
      </c>
      <c r="B127" s="190"/>
      <c r="C127" s="190"/>
      <c r="D127" s="190"/>
      <c r="E127" s="190"/>
      <c r="F127" s="190"/>
      <c r="G127" s="11">
        <v>119</v>
      </c>
      <c r="H127" s="18">
        <v>2049105</v>
      </c>
      <c r="I127" s="18">
        <v>2137096</v>
      </c>
    </row>
    <row r="128" spans="1:9" x14ac:dyDescent="0.2">
      <c r="A128" s="190" t="s">
        <v>95</v>
      </c>
      <c r="B128" s="190"/>
      <c r="C128" s="190"/>
      <c r="D128" s="190"/>
      <c r="E128" s="190"/>
      <c r="F128" s="190"/>
      <c r="G128" s="11">
        <v>120</v>
      </c>
      <c r="H128" s="18">
        <v>3455542</v>
      </c>
      <c r="I128" s="18">
        <v>2620403</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5632739</v>
      </c>
      <c r="I131" s="18">
        <v>3787251</v>
      </c>
    </row>
    <row r="132" spans="1:9" ht="22.15" customHeight="1" x14ac:dyDescent="0.2">
      <c r="A132" s="191" t="s">
        <v>99</v>
      </c>
      <c r="B132" s="191"/>
      <c r="C132" s="191"/>
      <c r="D132" s="191"/>
      <c r="E132" s="191"/>
      <c r="F132" s="191"/>
      <c r="G132" s="11">
        <v>124</v>
      </c>
      <c r="H132" s="18">
        <v>5575419</v>
      </c>
      <c r="I132" s="18">
        <v>3617848</v>
      </c>
    </row>
    <row r="133" spans="1:9" ht="12.75" customHeight="1" x14ac:dyDescent="0.2">
      <c r="A133" s="192" t="s">
        <v>358</v>
      </c>
      <c r="B133" s="192"/>
      <c r="C133" s="192"/>
      <c r="D133" s="192"/>
      <c r="E133" s="192"/>
      <c r="F133" s="192"/>
      <c r="G133" s="12">
        <v>125</v>
      </c>
      <c r="H133" s="82">
        <f>H75+H98+H105+H117+H132</f>
        <v>81176800</v>
      </c>
      <c r="I133" s="82">
        <f>I75+I98+I105+I117+I132</f>
        <v>88717242</v>
      </c>
    </row>
    <row r="134" spans="1:9" x14ac:dyDescent="0.2">
      <c r="A134" s="191" t="s">
        <v>100</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H100" zoomScale="115" zoomScaleNormal="115" zoomScaleSheetLayoutView="110" workbookViewId="0">
      <selection activeCell="K90" sqref="K9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464</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461</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138524751</v>
      </c>
      <c r="I8" s="48">
        <f>SUM(I9:I13)</f>
        <v>49553644</v>
      </c>
      <c r="J8" s="48">
        <f>SUM(J9:J13)</f>
        <v>180989650</v>
      </c>
      <c r="K8" s="48">
        <f>SUM(K9:K13)</f>
        <v>63355845</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137127998</v>
      </c>
      <c r="I10" s="49">
        <v>49500907</v>
      </c>
      <c r="J10" s="49">
        <v>180108671</v>
      </c>
      <c r="K10" s="49">
        <v>63210708</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1396753</v>
      </c>
      <c r="I13" s="49">
        <v>52737</v>
      </c>
      <c r="J13" s="49">
        <v>880979</v>
      </c>
      <c r="K13" s="49">
        <v>145137</v>
      </c>
    </row>
    <row r="14" spans="1:11" ht="12.75" customHeight="1" x14ac:dyDescent="0.2">
      <c r="A14" s="221" t="s">
        <v>360</v>
      </c>
      <c r="B14" s="221"/>
      <c r="C14" s="221"/>
      <c r="D14" s="221"/>
      <c r="E14" s="221"/>
      <c r="F14" s="221"/>
      <c r="G14" s="12">
        <v>7</v>
      </c>
      <c r="H14" s="48">
        <f>H15+H16+H20+H24+H25+H26+H29+H36</f>
        <v>133628511</v>
      </c>
      <c r="I14" s="48">
        <f>I15+I16+I20+I24+I25+I26+I29+I36</f>
        <v>48627804</v>
      </c>
      <c r="J14" s="48">
        <f>J15+J16+J20+J24+J25+J26+J29+J36</f>
        <v>173057062</v>
      </c>
      <c r="K14" s="48">
        <f>K15+K16+K20+K24+K25+K26+K29+K36</f>
        <v>61585459</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102176911</v>
      </c>
      <c r="I16" s="48">
        <f>SUM(I17:I19)</f>
        <v>38207827</v>
      </c>
      <c r="J16" s="48">
        <f>SUM(J17:J19)</f>
        <v>136170261</v>
      </c>
      <c r="K16" s="48">
        <f>SUM(K17:K19)</f>
        <v>49016331</v>
      </c>
    </row>
    <row r="17" spans="1:11" ht="12.75" customHeight="1" x14ac:dyDescent="0.2">
      <c r="A17" s="224" t="s">
        <v>120</v>
      </c>
      <c r="B17" s="224"/>
      <c r="C17" s="224"/>
      <c r="D17" s="224"/>
      <c r="E17" s="224"/>
      <c r="F17" s="224"/>
      <c r="G17" s="11">
        <v>10</v>
      </c>
      <c r="H17" s="49">
        <v>461655</v>
      </c>
      <c r="I17" s="49">
        <v>140331</v>
      </c>
      <c r="J17" s="49">
        <v>398142</v>
      </c>
      <c r="K17" s="49">
        <v>119338</v>
      </c>
    </row>
    <row r="18" spans="1:11" ht="12.75" customHeight="1" x14ac:dyDescent="0.2">
      <c r="A18" s="224" t="s">
        <v>121</v>
      </c>
      <c r="B18" s="224"/>
      <c r="C18" s="224"/>
      <c r="D18" s="224"/>
      <c r="E18" s="224"/>
      <c r="F18" s="224"/>
      <c r="G18" s="11">
        <v>11</v>
      </c>
      <c r="H18" s="49">
        <v>94697584</v>
      </c>
      <c r="I18" s="49">
        <v>35597126</v>
      </c>
      <c r="J18" s="49">
        <v>128287473</v>
      </c>
      <c r="K18" s="49">
        <v>46205602</v>
      </c>
    </row>
    <row r="19" spans="1:11" ht="12.75" customHeight="1" x14ac:dyDescent="0.2">
      <c r="A19" s="224" t="s">
        <v>122</v>
      </c>
      <c r="B19" s="224"/>
      <c r="C19" s="224"/>
      <c r="D19" s="224"/>
      <c r="E19" s="224"/>
      <c r="F19" s="224"/>
      <c r="G19" s="11">
        <v>12</v>
      </c>
      <c r="H19" s="49">
        <v>7017672</v>
      </c>
      <c r="I19" s="49">
        <v>2470370</v>
      </c>
      <c r="J19" s="49">
        <v>7484646</v>
      </c>
      <c r="K19" s="49">
        <v>2691391</v>
      </c>
    </row>
    <row r="20" spans="1:11" ht="12.75" customHeight="1" x14ac:dyDescent="0.2">
      <c r="A20" s="194" t="s">
        <v>441</v>
      </c>
      <c r="B20" s="194"/>
      <c r="C20" s="194"/>
      <c r="D20" s="194"/>
      <c r="E20" s="194"/>
      <c r="F20" s="194"/>
      <c r="G20" s="12">
        <v>13</v>
      </c>
      <c r="H20" s="48">
        <f>SUM(H21:H23)</f>
        <v>26142541</v>
      </c>
      <c r="I20" s="48">
        <f>SUM(I21:I23)</f>
        <v>8293613</v>
      </c>
      <c r="J20" s="48">
        <f>SUM(J21:J23)</f>
        <v>31550232</v>
      </c>
      <c r="K20" s="48">
        <f>SUM(K21:K23)</f>
        <v>10892574</v>
      </c>
    </row>
    <row r="21" spans="1:11" ht="12.75" customHeight="1" x14ac:dyDescent="0.2">
      <c r="A21" s="224" t="s">
        <v>105</v>
      </c>
      <c r="B21" s="224"/>
      <c r="C21" s="224"/>
      <c r="D21" s="224"/>
      <c r="E21" s="224"/>
      <c r="F21" s="224"/>
      <c r="G21" s="11">
        <v>14</v>
      </c>
      <c r="H21" s="49">
        <v>16881330</v>
      </c>
      <c r="I21" s="49">
        <v>5208246</v>
      </c>
      <c r="J21" s="49">
        <v>20904628</v>
      </c>
      <c r="K21" s="49">
        <v>7201999</v>
      </c>
    </row>
    <row r="22" spans="1:11" ht="12.75" customHeight="1" x14ac:dyDescent="0.2">
      <c r="A22" s="224" t="s">
        <v>106</v>
      </c>
      <c r="B22" s="224"/>
      <c r="C22" s="224"/>
      <c r="D22" s="224"/>
      <c r="E22" s="224"/>
      <c r="F22" s="224"/>
      <c r="G22" s="11">
        <v>15</v>
      </c>
      <c r="H22" s="49">
        <v>6913641</v>
      </c>
      <c r="I22" s="49">
        <v>2293912</v>
      </c>
      <c r="J22" s="49">
        <v>7783043</v>
      </c>
      <c r="K22" s="49">
        <v>2667194</v>
      </c>
    </row>
    <row r="23" spans="1:11" ht="12.75" customHeight="1" x14ac:dyDescent="0.2">
      <c r="A23" s="224" t="s">
        <v>107</v>
      </c>
      <c r="B23" s="224"/>
      <c r="C23" s="224"/>
      <c r="D23" s="224"/>
      <c r="E23" s="224"/>
      <c r="F23" s="224"/>
      <c r="G23" s="11">
        <v>16</v>
      </c>
      <c r="H23" s="49">
        <v>2347570</v>
      </c>
      <c r="I23" s="49">
        <v>791455</v>
      </c>
      <c r="J23" s="49">
        <v>2862561</v>
      </c>
      <c r="K23" s="49">
        <v>1023381</v>
      </c>
    </row>
    <row r="24" spans="1:11" ht="12.75" customHeight="1" x14ac:dyDescent="0.2">
      <c r="A24" s="190" t="s">
        <v>108</v>
      </c>
      <c r="B24" s="190"/>
      <c r="C24" s="190"/>
      <c r="D24" s="190"/>
      <c r="E24" s="190"/>
      <c r="F24" s="190"/>
      <c r="G24" s="11">
        <v>17</v>
      </c>
      <c r="H24" s="49">
        <v>2798577</v>
      </c>
      <c r="I24" s="49">
        <v>925384</v>
      </c>
      <c r="J24" s="49">
        <v>3153787</v>
      </c>
      <c r="K24" s="49">
        <v>1075482</v>
      </c>
    </row>
    <row r="25" spans="1:11" ht="12.75" customHeight="1" x14ac:dyDescent="0.2">
      <c r="A25" s="190" t="s">
        <v>109</v>
      </c>
      <c r="B25" s="190"/>
      <c r="C25" s="190"/>
      <c r="D25" s="190"/>
      <c r="E25" s="190"/>
      <c r="F25" s="190"/>
      <c r="G25" s="11">
        <v>18</v>
      </c>
      <c r="H25" s="49">
        <v>2510482</v>
      </c>
      <c r="I25" s="49">
        <v>1200980</v>
      </c>
      <c r="J25" s="49">
        <v>1982782</v>
      </c>
      <c r="K25" s="49">
        <v>601072</v>
      </c>
    </row>
    <row r="26" spans="1:11" ht="12.75" customHeight="1" x14ac:dyDescent="0.2">
      <c r="A26" s="194" t="s">
        <v>442</v>
      </c>
      <c r="B26" s="194"/>
      <c r="C26" s="194"/>
      <c r="D26" s="194"/>
      <c r="E26" s="194"/>
      <c r="F26" s="194"/>
      <c r="G26" s="12">
        <v>19</v>
      </c>
      <c r="H26" s="48">
        <f>H27+H28</f>
        <v>0</v>
      </c>
      <c r="I26" s="48">
        <f>I27+I28</f>
        <v>0</v>
      </c>
      <c r="J26" s="48">
        <f>J27+J28</f>
        <v>200000</v>
      </c>
      <c r="K26" s="48">
        <f>K27+K28</f>
        <v>0</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0</v>
      </c>
      <c r="I28" s="49">
        <v>0</v>
      </c>
      <c r="J28" s="49">
        <v>200000</v>
      </c>
      <c r="K28" s="49">
        <v>0</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0</v>
      </c>
      <c r="I36" s="49">
        <v>0</v>
      </c>
      <c r="J36" s="49">
        <v>0</v>
      </c>
      <c r="K36" s="49">
        <v>0</v>
      </c>
    </row>
    <row r="37" spans="1:11" ht="12.75" customHeight="1" x14ac:dyDescent="0.2">
      <c r="A37" s="221" t="s">
        <v>361</v>
      </c>
      <c r="B37" s="221"/>
      <c r="C37" s="221"/>
      <c r="D37" s="221"/>
      <c r="E37" s="221"/>
      <c r="F37" s="221"/>
      <c r="G37" s="12">
        <v>30</v>
      </c>
      <c r="H37" s="48">
        <f>SUM(H38:H47)</f>
        <v>674421</v>
      </c>
      <c r="I37" s="48">
        <f>SUM(I38:I47)</f>
        <v>205524</v>
      </c>
      <c r="J37" s="48">
        <f>SUM(J38:J47)</f>
        <v>1141961</v>
      </c>
      <c r="K37" s="48">
        <f>SUM(K38:K47)</f>
        <v>335092</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252418</v>
      </c>
      <c r="I44" s="49">
        <v>108413</v>
      </c>
      <c r="J44" s="49">
        <v>490677</v>
      </c>
      <c r="K44" s="49">
        <v>215700</v>
      </c>
    </row>
    <row r="45" spans="1:11" ht="12.75" customHeight="1" x14ac:dyDescent="0.2">
      <c r="A45" s="190" t="s">
        <v>138</v>
      </c>
      <c r="B45" s="190"/>
      <c r="C45" s="190"/>
      <c r="D45" s="190"/>
      <c r="E45" s="190"/>
      <c r="F45" s="190"/>
      <c r="G45" s="11">
        <v>38</v>
      </c>
      <c r="H45" s="49">
        <v>422003</v>
      </c>
      <c r="I45" s="49">
        <v>97111</v>
      </c>
      <c r="J45" s="49">
        <v>651284</v>
      </c>
      <c r="K45" s="49">
        <v>119392</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362</v>
      </c>
      <c r="B48" s="221"/>
      <c r="C48" s="221"/>
      <c r="D48" s="221"/>
      <c r="E48" s="221"/>
      <c r="F48" s="221"/>
      <c r="G48" s="12">
        <v>41</v>
      </c>
      <c r="H48" s="48">
        <f>SUM(H49:H55)</f>
        <v>1385473</v>
      </c>
      <c r="I48" s="48">
        <f>SUM(I49:I55)</f>
        <v>394527</v>
      </c>
      <c r="J48" s="48">
        <f>SUM(J49:J55)</f>
        <v>1237980</v>
      </c>
      <c r="K48" s="48">
        <f>SUM(K49:K55)</f>
        <v>386867</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250981</v>
      </c>
      <c r="I51" s="49">
        <v>101645</v>
      </c>
      <c r="J51" s="49">
        <v>431540</v>
      </c>
      <c r="K51" s="49">
        <v>270379</v>
      </c>
    </row>
    <row r="52" spans="1:11" ht="12.75" customHeight="1" x14ac:dyDescent="0.2">
      <c r="A52" s="214" t="s">
        <v>144</v>
      </c>
      <c r="B52" s="214"/>
      <c r="C52" s="214"/>
      <c r="D52" s="214"/>
      <c r="E52" s="214"/>
      <c r="F52" s="214"/>
      <c r="G52" s="11">
        <v>45</v>
      </c>
      <c r="H52" s="49">
        <v>1134492</v>
      </c>
      <c r="I52" s="49">
        <v>292882</v>
      </c>
      <c r="J52" s="49">
        <v>806440</v>
      </c>
      <c r="K52" s="49">
        <v>116488</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769</v>
      </c>
      <c r="I58" s="49">
        <v>337</v>
      </c>
      <c r="J58" s="49">
        <v>81204</v>
      </c>
      <c r="K58" s="49">
        <v>80716</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139199172</v>
      </c>
      <c r="I60" s="48">
        <f t="shared" ref="I60:K60" si="0">I8+I37+I56+I57</f>
        <v>49759168</v>
      </c>
      <c r="J60" s="48">
        <f t="shared" si="0"/>
        <v>182131611</v>
      </c>
      <c r="K60" s="48">
        <f t="shared" si="0"/>
        <v>63690937</v>
      </c>
    </row>
    <row r="61" spans="1:11" ht="12.75" customHeight="1" x14ac:dyDescent="0.2">
      <c r="A61" s="221" t="s">
        <v>364</v>
      </c>
      <c r="B61" s="221"/>
      <c r="C61" s="221"/>
      <c r="D61" s="221"/>
      <c r="E61" s="221"/>
      <c r="F61" s="221"/>
      <c r="G61" s="12">
        <v>54</v>
      </c>
      <c r="H61" s="48">
        <f>H14+H48+H58+H59</f>
        <v>135014753</v>
      </c>
      <c r="I61" s="48">
        <f t="shared" ref="I61:K61" si="1">I14+I48+I58+I59</f>
        <v>49022668</v>
      </c>
      <c r="J61" s="48">
        <f t="shared" si="1"/>
        <v>174376246</v>
      </c>
      <c r="K61" s="48">
        <f t="shared" si="1"/>
        <v>62053042</v>
      </c>
    </row>
    <row r="62" spans="1:11" ht="12.75" customHeight="1" x14ac:dyDescent="0.2">
      <c r="A62" s="221" t="s">
        <v>365</v>
      </c>
      <c r="B62" s="221"/>
      <c r="C62" s="221"/>
      <c r="D62" s="221"/>
      <c r="E62" s="221"/>
      <c r="F62" s="221"/>
      <c r="G62" s="12">
        <v>55</v>
      </c>
      <c r="H62" s="48">
        <f>H60-H61</f>
        <v>4184419</v>
      </c>
      <c r="I62" s="48">
        <f t="shared" ref="I62:K62" si="2">I60-I61</f>
        <v>736500</v>
      </c>
      <c r="J62" s="48">
        <f t="shared" si="2"/>
        <v>7755365</v>
      </c>
      <c r="K62" s="48">
        <f t="shared" si="2"/>
        <v>1637895</v>
      </c>
    </row>
    <row r="63" spans="1:11" ht="12.75" customHeight="1" x14ac:dyDescent="0.2">
      <c r="A63" s="222" t="s">
        <v>366</v>
      </c>
      <c r="B63" s="222"/>
      <c r="C63" s="222"/>
      <c r="D63" s="222"/>
      <c r="E63" s="222"/>
      <c r="F63" s="222"/>
      <c r="G63" s="12">
        <v>56</v>
      </c>
      <c r="H63" s="48">
        <f>+IF((H60-H61)&gt;0,(H60-H61),0)</f>
        <v>4184419</v>
      </c>
      <c r="I63" s="48">
        <f t="shared" ref="I63:K63" si="3">+IF((I60-I61)&gt;0,(I60-I61),0)</f>
        <v>736500</v>
      </c>
      <c r="J63" s="48">
        <f t="shared" si="3"/>
        <v>7755365</v>
      </c>
      <c r="K63" s="48">
        <f t="shared" si="3"/>
        <v>1637895</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1188932</v>
      </c>
      <c r="I65" s="49">
        <v>82140</v>
      </c>
      <c r="J65" s="49">
        <v>1396783</v>
      </c>
      <c r="K65" s="49">
        <v>216278</v>
      </c>
    </row>
    <row r="66" spans="1:11" ht="12.75" customHeight="1" x14ac:dyDescent="0.2">
      <c r="A66" s="221" t="s">
        <v>368</v>
      </c>
      <c r="B66" s="221"/>
      <c r="C66" s="221"/>
      <c r="D66" s="221"/>
      <c r="E66" s="221"/>
      <c r="F66" s="221"/>
      <c r="G66" s="12">
        <v>59</v>
      </c>
      <c r="H66" s="48">
        <f>H62-H65</f>
        <v>2995487</v>
      </c>
      <c r="I66" s="48">
        <f t="shared" ref="I66:K66" si="5">I62-I65</f>
        <v>654360</v>
      </c>
      <c r="J66" s="48">
        <f t="shared" si="5"/>
        <v>6358582</v>
      </c>
      <c r="K66" s="48">
        <f t="shared" si="5"/>
        <v>1421617</v>
      </c>
    </row>
    <row r="67" spans="1:11" ht="12.75" customHeight="1" x14ac:dyDescent="0.2">
      <c r="A67" s="222" t="s">
        <v>369</v>
      </c>
      <c r="B67" s="222"/>
      <c r="C67" s="222"/>
      <c r="D67" s="222"/>
      <c r="E67" s="222"/>
      <c r="F67" s="222"/>
      <c r="G67" s="12">
        <v>60</v>
      </c>
      <c r="H67" s="48">
        <f>+IF((H62-H65)&gt;0,(H62-H65),0)</f>
        <v>2995487</v>
      </c>
      <c r="I67" s="48">
        <f t="shared" ref="I67:K67" si="6">+IF((I62-I65)&gt;0,(I62-I65),0)</f>
        <v>654360</v>
      </c>
      <c r="J67" s="48">
        <f t="shared" si="6"/>
        <v>6358582</v>
      </c>
      <c r="K67" s="48">
        <f t="shared" si="6"/>
        <v>1421617</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2995488</v>
      </c>
      <c r="I85" s="51">
        <f>I86+I87</f>
        <v>654362</v>
      </c>
      <c r="J85" s="51">
        <f>J86+J87</f>
        <v>6358582</v>
      </c>
      <c r="K85" s="51">
        <f>K86+K87</f>
        <v>1421617</v>
      </c>
    </row>
    <row r="86" spans="1:11" ht="12.75" customHeight="1" x14ac:dyDescent="0.2">
      <c r="A86" s="211" t="s">
        <v>157</v>
      </c>
      <c r="B86" s="211"/>
      <c r="C86" s="211"/>
      <c r="D86" s="211"/>
      <c r="E86" s="211"/>
      <c r="F86" s="211"/>
      <c r="G86" s="11">
        <v>76</v>
      </c>
      <c r="H86" s="52">
        <v>2995488</v>
      </c>
      <c r="I86" s="52">
        <v>702204</v>
      </c>
      <c r="J86" s="52">
        <v>6385578</v>
      </c>
      <c r="K86" s="52">
        <v>1445452</v>
      </c>
    </row>
    <row r="87" spans="1:11" ht="12.75" customHeight="1" x14ac:dyDescent="0.2">
      <c r="A87" s="211" t="s">
        <v>158</v>
      </c>
      <c r="B87" s="211"/>
      <c r="C87" s="211"/>
      <c r="D87" s="211"/>
      <c r="E87" s="211"/>
      <c r="F87" s="211"/>
      <c r="G87" s="11">
        <v>77</v>
      </c>
      <c r="H87" s="52">
        <v>0</v>
      </c>
      <c r="I87" s="52">
        <v>-47842</v>
      </c>
      <c r="J87" s="52">
        <v>-26996</v>
      </c>
      <c r="K87" s="52">
        <v>-23835</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2995488</v>
      </c>
      <c r="I89" s="52">
        <v>654362</v>
      </c>
      <c r="J89" s="52">
        <v>6358582</v>
      </c>
      <c r="K89" s="52">
        <v>1421617</v>
      </c>
    </row>
    <row r="90" spans="1:11" ht="24" customHeight="1" x14ac:dyDescent="0.2">
      <c r="A90" s="192" t="s">
        <v>437</v>
      </c>
      <c r="B90" s="192"/>
      <c r="C90" s="192"/>
      <c r="D90" s="192"/>
      <c r="E90" s="192"/>
      <c r="F90" s="192"/>
      <c r="G90" s="12">
        <v>79</v>
      </c>
      <c r="H90" s="69">
        <f>H91+H98</f>
        <v>-173120</v>
      </c>
      <c r="I90" s="69">
        <f>I91+I98</f>
        <v>-89260</v>
      </c>
      <c r="J90" s="69">
        <f t="shared" ref="J90:K90" si="8">J91+J98</f>
        <v>-361330</v>
      </c>
      <c r="K90" s="69">
        <f t="shared" si="8"/>
        <v>-29631</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-173120</v>
      </c>
      <c r="I98" s="69">
        <f>SUM(I99:I106)</f>
        <v>-89260</v>
      </c>
      <c r="J98" s="69">
        <f t="shared" ref="J98:K98" si="10">SUM(J99:J106)</f>
        <v>-361330</v>
      </c>
      <c r="K98" s="69">
        <f t="shared" si="10"/>
        <v>-29631</v>
      </c>
    </row>
    <row r="99" spans="1:11" x14ac:dyDescent="0.2">
      <c r="A99" s="213" t="s">
        <v>160</v>
      </c>
      <c r="B99" s="213"/>
      <c r="C99" s="213"/>
      <c r="D99" s="213"/>
      <c r="E99" s="213"/>
      <c r="F99" s="213"/>
      <c r="G99" s="11">
        <v>88</v>
      </c>
      <c r="H99" s="52">
        <v>-173120</v>
      </c>
      <c r="I99" s="52">
        <v>-89260</v>
      </c>
      <c r="J99" s="52">
        <v>-361330</v>
      </c>
      <c r="K99" s="52">
        <v>-29631</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-173120</v>
      </c>
      <c r="I108" s="69">
        <f>I91+I98-I107-I97</f>
        <v>-89260</v>
      </c>
      <c r="J108" s="69">
        <f t="shared" ref="J108:K108" si="11">J91+J98-J107-J97</f>
        <v>-361330</v>
      </c>
      <c r="K108" s="69">
        <f t="shared" si="11"/>
        <v>-29631</v>
      </c>
    </row>
    <row r="109" spans="1:11" ht="12.75" customHeight="1" x14ac:dyDescent="0.2">
      <c r="A109" s="192" t="s">
        <v>393</v>
      </c>
      <c r="B109" s="192"/>
      <c r="C109" s="192"/>
      <c r="D109" s="192"/>
      <c r="E109" s="192"/>
      <c r="F109" s="192"/>
      <c r="G109" s="12">
        <v>98</v>
      </c>
      <c r="H109" s="51">
        <f>H89+H108</f>
        <v>2822368</v>
      </c>
      <c r="I109" s="51">
        <f>I89+I108</f>
        <v>565102</v>
      </c>
      <c r="J109" s="51">
        <f t="shared" ref="J109:K109" si="12">J89+J108</f>
        <v>5997252</v>
      </c>
      <c r="K109" s="51">
        <f t="shared" si="12"/>
        <v>1391986</v>
      </c>
    </row>
    <row r="110" spans="1:11" x14ac:dyDescent="0.2">
      <c r="A110" s="215" t="s">
        <v>164</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2822368</v>
      </c>
      <c r="I111" s="51">
        <f>I112+I113</f>
        <v>565102</v>
      </c>
      <c r="J111" s="51">
        <f>J112+J113</f>
        <v>5997252</v>
      </c>
      <c r="K111" s="51">
        <f>K112+K113</f>
        <v>1391986</v>
      </c>
    </row>
    <row r="112" spans="1:11" ht="12.75" customHeight="1" x14ac:dyDescent="0.2">
      <c r="A112" s="211" t="s">
        <v>113</v>
      </c>
      <c r="B112" s="211"/>
      <c r="C112" s="211"/>
      <c r="D112" s="211"/>
      <c r="E112" s="211"/>
      <c r="F112" s="211"/>
      <c r="G112" s="11">
        <v>100</v>
      </c>
      <c r="H112" s="52">
        <v>2822368</v>
      </c>
      <c r="I112" s="52">
        <v>612944</v>
      </c>
      <c r="J112" s="52">
        <v>6024248</v>
      </c>
      <c r="K112" s="52">
        <v>1415821</v>
      </c>
    </row>
    <row r="113" spans="1:11" ht="12.75" customHeight="1" x14ac:dyDescent="0.2">
      <c r="A113" s="211" t="s">
        <v>165</v>
      </c>
      <c r="B113" s="211"/>
      <c r="C113" s="211"/>
      <c r="D113" s="211"/>
      <c r="E113" s="211"/>
      <c r="F113" s="211"/>
      <c r="G113" s="11">
        <v>101</v>
      </c>
      <c r="H113" s="52">
        <v>0</v>
      </c>
      <c r="I113" s="52">
        <v>-47842</v>
      </c>
      <c r="J113" s="52">
        <v>-26996</v>
      </c>
      <c r="K113" s="52">
        <v>-23835</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Normal="100" zoomScaleSheetLayoutView="100" workbookViewId="0">
      <selection activeCell="H9" sqref="H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465</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466</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4184419</v>
      </c>
      <c r="I8" s="64">
        <v>7755365</v>
      </c>
    </row>
    <row r="9" spans="1:9" ht="12.75" customHeight="1" x14ac:dyDescent="0.2">
      <c r="A9" s="245" t="s">
        <v>171</v>
      </c>
      <c r="B9" s="245"/>
      <c r="C9" s="245"/>
      <c r="D9" s="245"/>
      <c r="E9" s="245"/>
      <c r="F9" s="245"/>
      <c r="G9" s="65">
        <v>2</v>
      </c>
      <c r="H9" s="66">
        <f>H10+H11+H12+H13+H14+H15+H16+H17</f>
        <v>1578395</v>
      </c>
      <c r="I9" s="66">
        <f>I10+I11+I12+I13+I14+I15+I16+I17</f>
        <v>3201568</v>
      </c>
    </row>
    <row r="10" spans="1:9" ht="12.75" customHeight="1" x14ac:dyDescent="0.2">
      <c r="A10" s="224" t="s">
        <v>172</v>
      </c>
      <c r="B10" s="224"/>
      <c r="C10" s="224"/>
      <c r="D10" s="224"/>
      <c r="E10" s="224"/>
      <c r="F10" s="224"/>
      <c r="G10" s="63">
        <v>3</v>
      </c>
      <c r="H10" s="64">
        <v>2798577</v>
      </c>
      <c r="I10" s="64">
        <v>3153787</v>
      </c>
    </row>
    <row r="11" spans="1:9" ht="22.15" customHeight="1" x14ac:dyDescent="0.2">
      <c r="A11" s="224" t="s">
        <v>173</v>
      </c>
      <c r="B11" s="224"/>
      <c r="C11" s="224"/>
      <c r="D11" s="224"/>
      <c r="E11" s="224"/>
      <c r="F11" s="224"/>
      <c r="G11" s="63">
        <v>4</v>
      </c>
      <c r="H11" s="64">
        <v>263</v>
      </c>
      <c r="I11" s="64">
        <v>32185</v>
      </c>
    </row>
    <row r="12" spans="1:9" ht="23.45" customHeight="1" x14ac:dyDescent="0.2">
      <c r="A12" s="224" t="s">
        <v>174</v>
      </c>
      <c r="B12" s="224"/>
      <c r="C12" s="224"/>
      <c r="D12" s="224"/>
      <c r="E12" s="224"/>
      <c r="F12" s="224"/>
      <c r="G12" s="63">
        <v>5</v>
      </c>
      <c r="H12" s="64">
        <v>2297</v>
      </c>
      <c r="I12" s="64">
        <v>281204</v>
      </c>
    </row>
    <row r="13" spans="1:9" ht="12.75" customHeight="1" x14ac:dyDescent="0.2">
      <c r="A13" s="224" t="s">
        <v>175</v>
      </c>
      <c r="B13" s="224"/>
      <c r="C13" s="224"/>
      <c r="D13" s="224"/>
      <c r="E13" s="224"/>
      <c r="F13" s="224"/>
      <c r="G13" s="63">
        <v>6</v>
      </c>
      <c r="H13" s="64">
        <v>-252418</v>
      </c>
      <c r="I13" s="64">
        <v>-490677</v>
      </c>
    </row>
    <row r="14" spans="1:9" ht="12.75" customHeight="1" x14ac:dyDescent="0.2">
      <c r="A14" s="224" t="s">
        <v>176</v>
      </c>
      <c r="B14" s="224"/>
      <c r="C14" s="224"/>
      <c r="D14" s="224"/>
      <c r="E14" s="224"/>
      <c r="F14" s="224"/>
      <c r="G14" s="63">
        <v>7</v>
      </c>
      <c r="H14" s="64">
        <v>250981</v>
      </c>
      <c r="I14" s="64">
        <v>431541</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-133150</v>
      </c>
      <c r="I16" s="64">
        <v>-339622</v>
      </c>
    </row>
    <row r="17" spans="1:9" ht="25.15" customHeight="1" x14ac:dyDescent="0.2">
      <c r="A17" s="224" t="s">
        <v>179</v>
      </c>
      <c r="B17" s="224"/>
      <c r="C17" s="224"/>
      <c r="D17" s="224"/>
      <c r="E17" s="224"/>
      <c r="F17" s="224"/>
      <c r="G17" s="63">
        <v>10</v>
      </c>
      <c r="H17" s="64">
        <v>-1088155</v>
      </c>
      <c r="I17" s="64">
        <v>133150</v>
      </c>
    </row>
    <row r="18" spans="1:9" ht="28.15" customHeight="1" x14ac:dyDescent="0.2">
      <c r="A18" s="241" t="s">
        <v>306</v>
      </c>
      <c r="B18" s="241"/>
      <c r="C18" s="241"/>
      <c r="D18" s="241"/>
      <c r="E18" s="241"/>
      <c r="F18" s="241"/>
      <c r="G18" s="65">
        <v>11</v>
      </c>
      <c r="H18" s="66">
        <f>H8+H9</f>
        <v>5762814</v>
      </c>
      <c r="I18" s="66">
        <f>I8+I9</f>
        <v>10956933</v>
      </c>
    </row>
    <row r="19" spans="1:9" ht="12.75" customHeight="1" x14ac:dyDescent="0.2">
      <c r="A19" s="245" t="s">
        <v>180</v>
      </c>
      <c r="B19" s="245"/>
      <c r="C19" s="245"/>
      <c r="D19" s="245"/>
      <c r="E19" s="245"/>
      <c r="F19" s="245"/>
      <c r="G19" s="65">
        <v>12</v>
      </c>
      <c r="H19" s="66">
        <f>H20+H21+H22+H23</f>
        <v>-4821854</v>
      </c>
      <c r="I19" s="66">
        <f>I20+I21+I22+I23</f>
        <v>-13711052</v>
      </c>
    </row>
    <row r="20" spans="1:9" ht="12.75" customHeight="1" x14ac:dyDescent="0.2">
      <c r="A20" s="224" t="s">
        <v>181</v>
      </c>
      <c r="B20" s="224"/>
      <c r="C20" s="224"/>
      <c r="D20" s="224"/>
      <c r="E20" s="224"/>
      <c r="F20" s="224"/>
      <c r="G20" s="63">
        <v>13</v>
      </c>
      <c r="H20" s="64">
        <v>-11012122</v>
      </c>
      <c r="I20" s="64">
        <v>-13366412</v>
      </c>
    </row>
    <row r="21" spans="1:9" ht="12.75" customHeight="1" x14ac:dyDescent="0.2">
      <c r="A21" s="224" t="s">
        <v>182</v>
      </c>
      <c r="B21" s="224"/>
      <c r="C21" s="224"/>
      <c r="D21" s="224"/>
      <c r="E21" s="224"/>
      <c r="F21" s="224"/>
      <c r="G21" s="63">
        <v>14</v>
      </c>
      <c r="H21" s="64">
        <v>10531558</v>
      </c>
      <c r="I21" s="64">
        <v>4174959</v>
      </c>
    </row>
    <row r="22" spans="1:9" ht="12.75" customHeight="1" x14ac:dyDescent="0.2">
      <c r="A22" s="224" t="s">
        <v>183</v>
      </c>
      <c r="B22" s="224"/>
      <c r="C22" s="224"/>
      <c r="D22" s="224"/>
      <c r="E22" s="224"/>
      <c r="F22" s="224"/>
      <c r="G22" s="63">
        <v>15</v>
      </c>
      <c r="H22" s="64">
        <v>163966</v>
      </c>
      <c r="I22" s="64">
        <v>2355</v>
      </c>
    </row>
    <row r="23" spans="1:9" ht="12.75" customHeight="1" x14ac:dyDescent="0.2">
      <c r="A23" s="224" t="s">
        <v>184</v>
      </c>
      <c r="B23" s="224"/>
      <c r="C23" s="224"/>
      <c r="D23" s="224"/>
      <c r="E23" s="224"/>
      <c r="F23" s="224"/>
      <c r="G23" s="63">
        <v>16</v>
      </c>
      <c r="H23" s="64">
        <v>-4505256</v>
      </c>
      <c r="I23" s="64">
        <v>-4521954</v>
      </c>
    </row>
    <row r="24" spans="1:9" ht="12.75" customHeight="1" x14ac:dyDescent="0.2">
      <c r="A24" s="241" t="s">
        <v>185</v>
      </c>
      <c r="B24" s="241"/>
      <c r="C24" s="241"/>
      <c r="D24" s="241"/>
      <c r="E24" s="241"/>
      <c r="F24" s="241"/>
      <c r="G24" s="65">
        <v>17</v>
      </c>
      <c r="H24" s="66">
        <f>H18+H19</f>
        <v>940960</v>
      </c>
      <c r="I24" s="66">
        <f>I18+I19</f>
        <v>-2754119</v>
      </c>
    </row>
    <row r="25" spans="1:9" ht="12.75" customHeight="1" x14ac:dyDescent="0.2">
      <c r="A25" s="190" t="s">
        <v>186</v>
      </c>
      <c r="B25" s="190"/>
      <c r="C25" s="190"/>
      <c r="D25" s="190"/>
      <c r="E25" s="190"/>
      <c r="F25" s="190"/>
      <c r="G25" s="63">
        <v>18</v>
      </c>
      <c r="H25" s="64">
        <v>-226098</v>
      </c>
      <c r="I25" s="64">
        <v>-235679</v>
      </c>
    </row>
    <row r="26" spans="1:9" ht="12.75" customHeight="1" x14ac:dyDescent="0.2">
      <c r="A26" s="190" t="s">
        <v>187</v>
      </c>
      <c r="B26" s="190"/>
      <c r="C26" s="190"/>
      <c r="D26" s="190"/>
      <c r="E26" s="190"/>
      <c r="F26" s="190"/>
      <c r="G26" s="63">
        <v>19</v>
      </c>
      <c r="H26" s="64">
        <v>-492010</v>
      </c>
      <c r="I26" s="64">
        <v>-937755</v>
      </c>
    </row>
    <row r="27" spans="1:9" ht="25.9" customHeight="1" x14ac:dyDescent="0.2">
      <c r="A27" s="242" t="s">
        <v>188</v>
      </c>
      <c r="B27" s="242"/>
      <c r="C27" s="242"/>
      <c r="D27" s="242"/>
      <c r="E27" s="242"/>
      <c r="F27" s="242"/>
      <c r="G27" s="65">
        <v>20</v>
      </c>
      <c r="H27" s="66">
        <f>H24+H25+H26</f>
        <v>222852</v>
      </c>
      <c r="I27" s="66">
        <f>I24+I25+I26</f>
        <v>-3927553</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21301</v>
      </c>
      <c r="I29" s="67">
        <v>28337</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252418</v>
      </c>
      <c r="I31" s="67">
        <v>490677</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273719</v>
      </c>
      <c r="I35" s="68">
        <f>I29+I30+I31+I32+I33+I34</f>
        <v>519014</v>
      </c>
    </row>
    <row r="36" spans="1:9" ht="22.9" customHeight="1" x14ac:dyDescent="0.2">
      <c r="A36" s="190" t="s">
        <v>197</v>
      </c>
      <c r="B36" s="190"/>
      <c r="C36" s="190"/>
      <c r="D36" s="190"/>
      <c r="E36" s="190"/>
      <c r="F36" s="190"/>
      <c r="G36" s="63">
        <v>28</v>
      </c>
      <c r="H36" s="67">
        <v>-928445</v>
      </c>
      <c r="I36" s="67">
        <v>-980171</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-2227855</v>
      </c>
      <c r="I39" s="67">
        <v>-2216432</v>
      </c>
    </row>
    <row r="40" spans="1:9" ht="12.75" customHeight="1" x14ac:dyDescent="0.2">
      <c r="A40" s="190" t="s">
        <v>201</v>
      </c>
      <c r="B40" s="190"/>
      <c r="C40" s="190"/>
      <c r="D40" s="190"/>
      <c r="E40" s="190"/>
      <c r="F40" s="190"/>
      <c r="G40" s="63">
        <v>32</v>
      </c>
      <c r="H40" s="67">
        <v>0</v>
      </c>
      <c r="I40" s="67">
        <v>-120000</v>
      </c>
    </row>
    <row r="41" spans="1:9" ht="24" customHeight="1" x14ac:dyDescent="0.2">
      <c r="A41" s="241" t="s">
        <v>202</v>
      </c>
      <c r="B41" s="241"/>
      <c r="C41" s="241"/>
      <c r="D41" s="241"/>
      <c r="E41" s="241"/>
      <c r="F41" s="241"/>
      <c r="G41" s="65">
        <v>33</v>
      </c>
      <c r="H41" s="68">
        <f>H36+H37+H38+H39+H40</f>
        <v>-3156300</v>
      </c>
      <c r="I41" s="68">
        <f>I36+I37+I38+I39+I40</f>
        <v>-3316603</v>
      </c>
    </row>
    <row r="42" spans="1:9" ht="29.45" customHeight="1" x14ac:dyDescent="0.2">
      <c r="A42" s="242" t="s">
        <v>203</v>
      </c>
      <c r="B42" s="242"/>
      <c r="C42" s="242"/>
      <c r="D42" s="242"/>
      <c r="E42" s="242"/>
      <c r="F42" s="242"/>
      <c r="G42" s="65">
        <v>34</v>
      </c>
      <c r="H42" s="68">
        <f>H35+H41</f>
        <v>-2882581</v>
      </c>
      <c r="I42" s="68">
        <f>I35+I41</f>
        <v>-2797589</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24651000</v>
      </c>
    </row>
    <row r="46" spans="1:9" ht="12.75" customHeight="1" x14ac:dyDescent="0.2">
      <c r="A46" s="190" t="s">
        <v>207</v>
      </c>
      <c r="B46" s="190"/>
      <c r="C46" s="190"/>
      <c r="D46" s="190"/>
      <c r="E46" s="190"/>
      <c r="F46" s="190"/>
      <c r="G46" s="63">
        <v>37</v>
      </c>
      <c r="H46" s="67">
        <v>10000000</v>
      </c>
      <c r="I46" s="67">
        <v>6501000</v>
      </c>
    </row>
    <row r="47" spans="1:9" ht="12.75" customHeight="1" x14ac:dyDescent="0.2">
      <c r="A47" s="190" t="s">
        <v>208</v>
      </c>
      <c r="B47" s="190"/>
      <c r="C47" s="190"/>
      <c r="D47" s="190"/>
      <c r="E47" s="190"/>
      <c r="F47" s="190"/>
      <c r="G47" s="63">
        <v>38</v>
      </c>
      <c r="H47" s="67">
        <v>121640</v>
      </c>
      <c r="I47" s="67">
        <v>0</v>
      </c>
    </row>
    <row r="48" spans="1:9" ht="22.15" customHeight="1" x14ac:dyDescent="0.2">
      <c r="A48" s="241" t="s">
        <v>209</v>
      </c>
      <c r="B48" s="241"/>
      <c r="C48" s="241"/>
      <c r="D48" s="241"/>
      <c r="E48" s="241"/>
      <c r="F48" s="241"/>
      <c r="G48" s="65">
        <v>39</v>
      </c>
      <c r="H48" s="68">
        <f>H44+H45+H46+H47</f>
        <v>10121640</v>
      </c>
      <c r="I48" s="68">
        <f>I44+I45+I46+I47</f>
        <v>31152000</v>
      </c>
    </row>
    <row r="49" spans="1:9" ht="24.6" customHeight="1" x14ac:dyDescent="0.2">
      <c r="A49" s="190" t="s">
        <v>305</v>
      </c>
      <c r="B49" s="190"/>
      <c r="C49" s="190"/>
      <c r="D49" s="190"/>
      <c r="E49" s="190"/>
      <c r="F49" s="190"/>
      <c r="G49" s="63">
        <v>40</v>
      </c>
      <c r="H49" s="67">
        <v>-5550000</v>
      </c>
      <c r="I49" s="67">
        <v>-10500000</v>
      </c>
    </row>
    <row r="50" spans="1:9" ht="12.75" customHeight="1" x14ac:dyDescent="0.2">
      <c r="A50" s="190" t="s">
        <v>210</v>
      </c>
      <c r="B50" s="190"/>
      <c r="C50" s="190"/>
      <c r="D50" s="190"/>
      <c r="E50" s="190"/>
      <c r="F50" s="190"/>
      <c r="G50" s="63">
        <v>41</v>
      </c>
      <c r="H50" s="67">
        <v>-585567</v>
      </c>
      <c r="I50" s="67">
        <v>-1564299</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-470109</v>
      </c>
      <c r="I52" s="67">
        <v>-268601</v>
      </c>
    </row>
    <row r="53" spans="1:9" ht="12.75" customHeight="1" x14ac:dyDescent="0.2">
      <c r="A53" s="190" t="s">
        <v>213</v>
      </c>
      <c r="B53" s="190"/>
      <c r="C53" s="190"/>
      <c r="D53" s="190"/>
      <c r="E53" s="190"/>
      <c r="F53" s="190"/>
      <c r="G53" s="63">
        <v>44</v>
      </c>
      <c r="H53" s="67">
        <v>-1162520</v>
      </c>
      <c r="I53" s="67">
        <v>-1247720</v>
      </c>
    </row>
    <row r="54" spans="1:9" ht="30.6" customHeight="1" x14ac:dyDescent="0.2">
      <c r="A54" s="241" t="s">
        <v>214</v>
      </c>
      <c r="B54" s="241"/>
      <c r="C54" s="241"/>
      <c r="D54" s="241"/>
      <c r="E54" s="241"/>
      <c r="F54" s="241"/>
      <c r="G54" s="65">
        <v>45</v>
      </c>
      <c r="H54" s="68">
        <f>H49+H50+H51+H52+H53</f>
        <v>-7768196</v>
      </c>
      <c r="I54" s="68">
        <f>I49+I50+I51+I52+I53</f>
        <v>-13580620</v>
      </c>
    </row>
    <row r="55" spans="1:9" ht="29.45" customHeight="1" x14ac:dyDescent="0.2">
      <c r="A55" s="242" t="s">
        <v>215</v>
      </c>
      <c r="B55" s="242"/>
      <c r="C55" s="242"/>
      <c r="D55" s="242"/>
      <c r="E55" s="242"/>
      <c r="F55" s="242"/>
      <c r="G55" s="65">
        <v>46</v>
      </c>
      <c r="H55" s="68">
        <f>H48+H54</f>
        <v>2353444</v>
      </c>
      <c r="I55" s="68">
        <f>I48+I54</f>
        <v>17571380</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-306285</v>
      </c>
      <c r="I57" s="68">
        <f>I27+I42+I55+I56</f>
        <v>10846238</v>
      </c>
    </row>
    <row r="58" spans="1:9" x14ac:dyDescent="0.2">
      <c r="A58" s="244" t="s">
        <v>218</v>
      </c>
      <c r="B58" s="244"/>
      <c r="C58" s="244"/>
      <c r="D58" s="244"/>
      <c r="E58" s="244"/>
      <c r="F58" s="244"/>
      <c r="G58" s="63">
        <v>49</v>
      </c>
      <c r="H58" s="67">
        <v>14379495</v>
      </c>
      <c r="I58" s="67">
        <v>24368299</v>
      </c>
    </row>
    <row r="59" spans="1:9" ht="31.15" customHeight="1" x14ac:dyDescent="0.2">
      <c r="A59" s="242" t="s">
        <v>219</v>
      </c>
      <c r="B59" s="242"/>
      <c r="C59" s="242"/>
      <c r="D59" s="242"/>
      <c r="E59" s="242"/>
      <c r="F59" s="242"/>
      <c r="G59" s="65">
        <v>50</v>
      </c>
      <c r="H59" s="68">
        <f>H57+H58</f>
        <v>14073210</v>
      </c>
      <c r="I59" s="68">
        <f>I57+I58</f>
        <v>35214537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6" sqref="I5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P32" zoomScale="80" zoomScaleNormal="100" zoomScaleSheetLayoutView="80" workbookViewId="0">
      <selection activeCell="N57" sqref="N5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45658</v>
      </c>
      <c r="F2" s="4" t="s">
        <v>0</v>
      </c>
      <c r="G2" s="9">
        <v>45930</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3920000</v>
      </c>
      <c r="I7" s="33">
        <v>9918808</v>
      </c>
      <c r="J7" s="33">
        <v>1377098</v>
      </c>
      <c r="K7" s="33">
        <v>624100</v>
      </c>
      <c r="L7" s="33">
        <v>624100</v>
      </c>
      <c r="M7" s="33">
        <v>0</v>
      </c>
      <c r="N7" s="33">
        <v>0</v>
      </c>
      <c r="O7" s="33">
        <v>1876704</v>
      </c>
      <c r="P7" s="33">
        <v>0</v>
      </c>
      <c r="Q7" s="33">
        <v>0</v>
      </c>
      <c r="R7" s="33">
        <v>0</v>
      </c>
      <c r="S7" s="33">
        <v>0</v>
      </c>
      <c r="T7" s="33">
        <v>-237143</v>
      </c>
      <c r="U7" s="33">
        <v>12103558</v>
      </c>
      <c r="V7" s="33">
        <v>1144183</v>
      </c>
      <c r="W7" s="34">
        <f>H7+I7+J7+K7-L7+M7+N7+O7+P7+Q7+R7+U7+V7+S7+T7</f>
        <v>30103208</v>
      </c>
      <c r="X7" s="33">
        <v>319690</v>
      </c>
      <c r="Y7" s="34">
        <f>W7+X7</f>
        <v>30422898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3920000</v>
      </c>
      <c r="I10" s="34">
        <f t="shared" ref="I10:Y10" si="2">I7+I8+I9</f>
        <v>9918808</v>
      </c>
      <c r="J10" s="34">
        <f t="shared" si="2"/>
        <v>1377098</v>
      </c>
      <c r="K10" s="34">
        <f>K7+K8+K9</f>
        <v>624100</v>
      </c>
      <c r="L10" s="34">
        <f t="shared" si="2"/>
        <v>624100</v>
      </c>
      <c r="M10" s="34">
        <f t="shared" si="2"/>
        <v>0</v>
      </c>
      <c r="N10" s="34">
        <f t="shared" si="2"/>
        <v>0</v>
      </c>
      <c r="O10" s="34">
        <f t="shared" si="2"/>
        <v>1876704</v>
      </c>
      <c r="P10" s="34">
        <f t="shared" si="2"/>
        <v>0</v>
      </c>
      <c r="Q10" s="34">
        <f t="shared" si="2"/>
        <v>0</v>
      </c>
      <c r="R10" s="34">
        <f t="shared" si="2"/>
        <v>0</v>
      </c>
      <c r="S10" s="34">
        <f t="shared" si="2"/>
        <v>0</v>
      </c>
      <c r="T10" s="34">
        <f t="shared" si="2"/>
        <v>-237143</v>
      </c>
      <c r="U10" s="34">
        <f t="shared" si="2"/>
        <v>12103558</v>
      </c>
      <c r="V10" s="34">
        <f t="shared" si="2"/>
        <v>1144183</v>
      </c>
      <c r="W10" s="34">
        <f t="shared" si="2"/>
        <v>30103208</v>
      </c>
      <c r="X10" s="34">
        <f t="shared" si="2"/>
        <v>319690</v>
      </c>
      <c r="Y10" s="34">
        <f t="shared" si="2"/>
        <v>30422898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3398172</v>
      </c>
      <c r="W11" s="34">
        <f t="shared" ref="W11:W29" si="3">H11+I11+J11+K11-L11+M11+N11+O11+P11+Q11+R11+U11+V11+S11+T11</f>
        <v>3398172</v>
      </c>
      <c r="X11" s="33">
        <v>0</v>
      </c>
      <c r="Y11" s="34">
        <f t="shared" ref="Y11:Y29" si="4">W11+X11</f>
        <v>3398172</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17004</v>
      </c>
      <c r="U12" s="35">
        <v>0</v>
      </c>
      <c r="V12" s="35">
        <v>0</v>
      </c>
      <c r="W12" s="34">
        <f t="shared" si="3"/>
        <v>17004</v>
      </c>
      <c r="X12" s="33">
        <v>0</v>
      </c>
      <c r="Y12" s="34">
        <f t="shared" si="4"/>
        <v>17004</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1253382</v>
      </c>
      <c r="P13" s="35">
        <v>0</v>
      </c>
      <c r="Q13" s="35">
        <v>0</v>
      </c>
      <c r="R13" s="35">
        <v>0</v>
      </c>
      <c r="S13" s="33">
        <v>0</v>
      </c>
      <c r="T13" s="33">
        <v>0</v>
      </c>
      <c r="U13" s="33">
        <v>120405</v>
      </c>
      <c r="V13" s="33">
        <v>0</v>
      </c>
      <c r="W13" s="34">
        <f t="shared" si="3"/>
        <v>1373787</v>
      </c>
      <c r="X13" s="33">
        <v>0</v>
      </c>
      <c r="Y13" s="34">
        <f t="shared" si="4"/>
        <v>1373787</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233231</v>
      </c>
      <c r="L24" s="33">
        <v>233231</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423</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-124122</v>
      </c>
      <c r="V26" s="33">
        <v>-461445</v>
      </c>
      <c r="W26" s="34">
        <f t="shared" si="3"/>
        <v>-585567</v>
      </c>
      <c r="X26" s="33">
        <v>0</v>
      </c>
      <c r="Y26" s="34">
        <f t="shared" si="4"/>
        <v>-585567</v>
      </c>
    </row>
    <row r="27" spans="1:25" ht="12.75" customHeight="1" x14ac:dyDescent="0.2">
      <c r="A27" s="277" t="s">
        <v>424</v>
      </c>
      <c r="B27" s="277"/>
      <c r="C27" s="277"/>
      <c r="D27" s="277"/>
      <c r="E27" s="277"/>
      <c r="F27" s="277"/>
      <c r="G27" s="6">
        <v>21</v>
      </c>
      <c r="H27" s="33">
        <v>0</v>
      </c>
      <c r="I27" s="33">
        <v>-1116603</v>
      </c>
      <c r="J27" s="33">
        <v>80832</v>
      </c>
      <c r="K27" s="33">
        <v>-804242</v>
      </c>
      <c r="L27" s="33">
        <v>-804242</v>
      </c>
      <c r="M27" s="33">
        <v>0</v>
      </c>
      <c r="N27" s="33">
        <v>0</v>
      </c>
      <c r="O27" s="33">
        <v>0</v>
      </c>
      <c r="P27" s="33">
        <v>0</v>
      </c>
      <c r="Q27" s="33">
        <v>0</v>
      </c>
      <c r="R27" s="33">
        <v>0</v>
      </c>
      <c r="S27" s="33">
        <v>0</v>
      </c>
      <c r="T27" s="33">
        <v>0</v>
      </c>
      <c r="U27" s="33">
        <v>582611</v>
      </c>
      <c r="V27" s="33">
        <v>0</v>
      </c>
      <c r="W27" s="34">
        <f t="shared" si="3"/>
        <v>-453160</v>
      </c>
      <c r="X27" s="33">
        <v>-319690</v>
      </c>
      <c r="Y27" s="34">
        <f t="shared" si="4"/>
        <v>-772850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682738</v>
      </c>
      <c r="V28" s="33">
        <v>-682738</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3920000</v>
      </c>
      <c r="I30" s="36">
        <f t="shared" ref="I30:Y30" si="5">SUM(I10:I29)</f>
        <v>8802205</v>
      </c>
      <c r="J30" s="36">
        <f t="shared" si="5"/>
        <v>1457930</v>
      </c>
      <c r="K30" s="36">
        <f t="shared" si="5"/>
        <v>53089</v>
      </c>
      <c r="L30" s="36">
        <f t="shared" si="5"/>
        <v>53089</v>
      </c>
      <c r="M30" s="36">
        <f t="shared" si="5"/>
        <v>0</v>
      </c>
      <c r="N30" s="36">
        <f t="shared" si="5"/>
        <v>0</v>
      </c>
      <c r="O30" s="36">
        <f t="shared" si="5"/>
        <v>3130086</v>
      </c>
      <c r="P30" s="36">
        <f t="shared" si="5"/>
        <v>0</v>
      </c>
      <c r="Q30" s="36">
        <f t="shared" si="5"/>
        <v>0</v>
      </c>
      <c r="R30" s="36">
        <f t="shared" si="5"/>
        <v>0</v>
      </c>
      <c r="S30" s="36">
        <f t="shared" si="5"/>
        <v>0</v>
      </c>
      <c r="T30" s="36">
        <f t="shared" si="5"/>
        <v>-220139</v>
      </c>
      <c r="U30" s="36">
        <f t="shared" si="5"/>
        <v>13365190</v>
      </c>
      <c r="V30" s="36">
        <f t="shared" si="5"/>
        <v>3398172</v>
      </c>
      <c r="W30" s="36">
        <f t="shared" si="5"/>
        <v>33853444</v>
      </c>
      <c r="X30" s="36">
        <f t="shared" si="5"/>
        <v>0</v>
      </c>
      <c r="Y30" s="36">
        <f t="shared" si="5"/>
        <v>33853444</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0</v>
      </c>
      <c r="L32" s="34">
        <f t="shared" si="6"/>
        <v>0</v>
      </c>
      <c r="M32" s="34">
        <f t="shared" si="6"/>
        <v>0</v>
      </c>
      <c r="N32" s="34">
        <f t="shared" si="6"/>
        <v>0</v>
      </c>
      <c r="O32" s="34">
        <f t="shared" si="6"/>
        <v>1253382</v>
      </c>
      <c r="P32" s="34">
        <f t="shared" si="6"/>
        <v>0</v>
      </c>
      <c r="Q32" s="34">
        <f t="shared" si="6"/>
        <v>0</v>
      </c>
      <c r="R32" s="34">
        <f t="shared" si="6"/>
        <v>0</v>
      </c>
      <c r="S32" s="34">
        <f t="shared" ref="S32:T32" si="7">SUM(S12:S20)</f>
        <v>0</v>
      </c>
      <c r="T32" s="34">
        <f t="shared" si="7"/>
        <v>17004</v>
      </c>
      <c r="U32" s="34">
        <f t="shared" si="6"/>
        <v>120405</v>
      </c>
      <c r="V32" s="34">
        <f t="shared" si="6"/>
        <v>0</v>
      </c>
      <c r="W32" s="34">
        <f t="shared" si="6"/>
        <v>1390791</v>
      </c>
      <c r="X32" s="34">
        <f t="shared" si="6"/>
        <v>0</v>
      </c>
      <c r="Y32" s="34">
        <f t="shared" si="6"/>
        <v>1390791</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0</v>
      </c>
      <c r="L33" s="34">
        <f t="shared" si="8"/>
        <v>0</v>
      </c>
      <c r="M33" s="34">
        <f t="shared" si="8"/>
        <v>0</v>
      </c>
      <c r="N33" s="34">
        <f t="shared" si="8"/>
        <v>0</v>
      </c>
      <c r="O33" s="34">
        <f t="shared" si="8"/>
        <v>1253382</v>
      </c>
      <c r="P33" s="34">
        <f t="shared" si="8"/>
        <v>0</v>
      </c>
      <c r="Q33" s="34">
        <f t="shared" si="8"/>
        <v>0</v>
      </c>
      <c r="R33" s="34">
        <f t="shared" si="8"/>
        <v>0</v>
      </c>
      <c r="S33" s="34">
        <f t="shared" ref="S33:T33" si="9">S11+S32</f>
        <v>0</v>
      </c>
      <c r="T33" s="34">
        <f t="shared" si="9"/>
        <v>17004</v>
      </c>
      <c r="U33" s="34">
        <f t="shared" si="8"/>
        <v>120405</v>
      </c>
      <c r="V33" s="34">
        <f t="shared" si="8"/>
        <v>3398172</v>
      </c>
      <c r="W33" s="34">
        <f t="shared" si="8"/>
        <v>4788963</v>
      </c>
      <c r="X33" s="34">
        <f t="shared" si="8"/>
        <v>0</v>
      </c>
      <c r="Y33" s="34">
        <f t="shared" si="8"/>
        <v>4788963</v>
      </c>
    </row>
    <row r="34" spans="1:25" ht="30.75" customHeight="1" x14ac:dyDescent="0.2">
      <c r="A34" s="276" t="s">
        <v>429</v>
      </c>
      <c r="B34" s="276"/>
      <c r="C34" s="276"/>
      <c r="D34" s="276"/>
      <c r="E34" s="276"/>
      <c r="F34" s="276"/>
      <c r="G34" s="8">
        <v>27</v>
      </c>
      <c r="H34" s="36">
        <f>SUM(H21:H29)</f>
        <v>0</v>
      </c>
      <c r="I34" s="36">
        <f t="shared" ref="I34:Y34" si="10">SUM(I21:I29)</f>
        <v>-1116603</v>
      </c>
      <c r="J34" s="36">
        <f t="shared" si="10"/>
        <v>80832</v>
      </c>
      <c r="K34" s="36">
        <f t="shared" si="10"/>
        <v>-571011</v>
      </c>
      <c r="L34" s="36">
        <f t="shared" si="10"/>
        <v>-571011</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1141227</v>
      </c>
      <c r="V34" s="36">
        <f t="shared" si="10"/>
        <v>-1144183</v>
      </c>
      <c r="W34" s="36">
        <f t="shared" si="10"/>
        <v>-1038727</v>
      </c>
      <c r="X34" s="36">
        <f t="shared" si="10"/>
        <v>-319690</v>
      </c>
      <c r="Y34" s="36">
        <f t="shared" si="10"/>
        <v>-1358417</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3920000</v>
      </c>
      <c r="I36" s="33">
        <v>8802205</v>
      </c>
      <c r="J36" s="33">
        <v>1457930</v>
      </c>
      <c r="K36" s="33">
        <v>53089</v>
      </c>
      <c r="L36" s="33">
        <v>53089</v>
      </c>
      <c r="M36" s="33">
        <v>0</v>
      </c>
      <c r="N36" s="33">
        <v>0</v>
      </c>
      <c r="O36" s="33">
        <v>3130086</v>
      </c>
      <c r="P36" s="33">
        <v>0</v>
      </c>
      <c r="Q36" s="33">
        <v>0</v>
      </c>
      <c r="R36" s="33">
        <v>0</v>
      </c>
      <c r="S36" s="33">
        <v>0</v>
      </c>
      <c r="T36" s="33">
        <v>-220139</v>
      </c>
      <c r="U36" s="33">
        <v>13365190</v>
      </c>
      <c r="V36" s="33">
        <v>3398172</v>
      </c>
      <c r="W36" s="37">
        <f>H36+I36+J36+K36-L36+M36+N36+O36+P36+Q36+R36+U36+V36+S36+T36</f>
        <v>33853444</v>
      </c>
      <c r="X36" s="33">
        <v>0</v>
      </c>
      <c r="Y36" s="37">
        <f t="shared" ref="Y36:Y38" si="12">W36+X36</f>
        <v>33853444</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3920000</v>
      </c>
      <c r="I39" s="34">
        <f t="shared" ref="I39:Y39" si="14">I36+I37+I38</f>
        <v>8802205</v>
      </c>
      <c r="J39" s="34">
        <f t="shared" si="14"/>
        <v>1457930</v>
      </c>
      <c r="K39" s="34">
        <f t="shared" si="14"/>
        <v>53089</v>
      </c>
      <c r="L39" s="34">
        <f t="shared" si="14"/>
        <v>53089</v>
      </c>
      <c r="M39" s="34">
        <f t="shared" si="14"/>
        <v>0</v>
      </c>
      <c r="N39" s="34">
        <f t="shared" si="14"/>
        <v>0</v>
      </c>
      <c r="O39" s="34">
        <f t="shared" si="14"/>
        <v>3130086</v>
      </c>
      <c r="P39" s="34">
        <f t="shared" si="14"/>
        <v>0</v>
      </c>
      <c r="Q39" s="34">
        <f t="shared" si="14"/>
        <v>0</v>
      </c>
      <c r="R39" s="34">
        <f t="shared" si="14"/>
        <v>0</v>
      </c>
      <c r="S39" s="34">
        <f t="shared" si="14"/>
        <v>0</v>
      </c>
      <c r="T39" s="34">
        <f t="shared" si="14"/>
        <v>-220139</v>
      </c>
      <c r="U39" s="34">
        <f t="shared" si="14"/>
        <v>13365190</v>
      </c>
      <c r="V39" s="34">
        <f t="shared" si="14"/>
        <v>3398172</v>
      </c>
      <c r="W39" s="34">
        <f t="shared" si="14"/>
        <v>33853444</v>
      </c>
      <c r="X39" s="34">
        <f t="shared" si="14"/>
        <v>0</v>
      </c>
      <c r="Y39" s="34">
        <f t="shared" si="14"/>
        <v>33853444</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6385582</v>
      </c>
      <c r="W40" s="37">
        <f t="shared" ref="W40:W58" si="15">H40+I40+J40+K40-L40+M40+N40+O40+P40+Q40+R40+U40+V40+S40+T40</f>
        <v>6385582</v>
      </c>
      <c r="X40" s="33">
        <v>-26996</v>
      </c>
      <c r="Y40" s="37">
        <f t="shared" ref="Y40:Y58" si="16">W40+X40</f>
        <v>6358586</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-361330</v>
      </c>
      <c r="U41" s="35">
        <v>0</v>
      </c>
      <c r="V41" s="35">
        <v>0</v>
      </c>
      <c r="W41" s="37">
        <f t="shared" si="15"/>
        <v>-361330</v>
      </c>
      <c r="X41" s="33">
        <v>0</v>
      </c>
      <c r="Y41" s="37">
        <f t="shared" si="16"/>
        <v>-361330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451230</v>
      </c>
      <c r="L53" s="33">
        <v>451230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-1564299</v>
      </c>
      <c r="V55" s="33">
        <v>0</v>
      </c>
      <c r="W55" s="37">
        <f t="shared" si="15"/>
        <v>-1564299</v>
      </c>
      <c r="X55" s="33">
        <v>0</v>
      </c>
      <c r="Y55" s="37">
        <f t="shared" si="16"/>
        <v>-1564299</v>
      </c>
    </row>
    <row r="56" spans="1:25" ht="12.75" customHeight="1" x14ac:dyDescent="0.2">
      <c r="A56" s="277" t="s">
        <v>424</v>
      </c>
      <c r="B56" s="277"/>
      <c r="C56" s="277"/>
      <c r="D56" s="277"/>
      <c r="E56" s="277"/>
      <c r="F56" s="277"/>
      <c r="G56" s="6">
        <v>48</v>
      </c>
      <c r="H56" s="33">
        <v>0</v>
      </c>
      <c r="I56" s="33">
        <v>83402</v>
      </c>
      <c r="J56" s="33">
        <v>0</v>
      </c>
      <c r="K56" s="33">
        <v>-99227</v>
      </c>
      <c r="L56" s="33">
        <v>-99227</v>
      </c>
      <c r="M56" s="33">
        <v>0</v>
      </c>
      <c r="N56" s="33">
        <v>0</v>
      </c>
      <c r="O56" s="33">
        <v>0</v>
      </c>
      <c r="P56" s="33">
        <v>0</v>
      </c>
      <c r="Q56" s="33">
        <v>0</v>
      </c>
      <c r="R56" s="33">
        <v>0</v>
      </c>
      <c r="S56" s="33">
        <v>0</v>
      </c>
      <c r="T56" s="33">
        <v>0</v>
      </c>
      <c r="U56" s="33">
        <v>-353907</v>
      </c>
      <c r="V56" s="33">
        <v>0</v>
      </c>
      <c r="W56" s="37">
        <f t="shared" si="15"/>
        <v>-270505</v>
      </c>
      <c r="X56" s="33">
        <v>74088</v>
      </c>
      <c r="Y56" s="37">
        <f t="shared" si="16"/>
        <v>-196417</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3398172</v>
      </c>
      <c r="V57" s="33">
        <v>-3398172</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3920000</v>
      </c>
      <c r="I59" s="36">
        <f t="shared" ref="I59:Y59" si="17">SUM(I39:I58)</f>
        <v>8885607</v>
      </c>
      <c r="J59" s="36">
        <f t="shared" si="17"/>
        <v>1457930</v>
      </c>
      <c r="K59" s="36">
        <f t="shared" si="17"/>
        <v>405092</v>
      </c>
      <c r="L59" s="36">
        <f t="shared" si="17"/>
        <v>405092</v>
      </c>
      <c r="M59" s="36">
        <f t="shared" si="17"/>
        <v>0</v>
      </c>
      <c r="N59" s="36">
        <f t="shared" si="17"/>
        <v>0</v>
      </c>
      <c r="O59" s="36">
        <f t="shared" si="17"/>
        <v>3130086</v>
      </c>
      <c r="P59" s="36">
        <f t="shared" si="17"/>
        <v>0</v>
      </c>
      <c r="Q59" s="36">
        <f t="shared" si="17"/>
        <v>0</v>
      </c>
      <c r="R59" s="36">
        <f t="shared" si="17"/>
        <v>0</v>
      </c>
      <c r="S59" s="36">
        <f t="shared" si="17"/>
        <v>0</v>
      </c>
      <c r="T59" s="36">
        <f t="shared" si="17"/>
        <v>-581469</v>
      </c>
      <c r="U59" s="36">
        <f t="shared" si="17"/>
        <v>14845156</v>
      </c>
      <c r="V59" s="36">
        <f t="shared" si="17"/>
        <v>6385582</v>
      </c>
      <c r="W59" s="36">
        <f t="shared" si="17"/>
        <v>38042892</v>
      </c>
      <c r="X59" s="36">
        <f t="shared" si="17"/>
        <v>47092</v>
      </c>
      <c r="Y59" s="36">
        <f t="shared" si="17"/>
        <v>38089984</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-361330</v>
      </c>
      <c r="U61" s="37">
        <f t="shared" si="18"/>
        <v>0</v>
      </c>
      <c r="V61" s="37">
        <f t="shared" si="18"/>
        <v>0</v>
      </c>
      <c r="W61" s="37">
        <f t="shared" si="18"/>
        <v>-361330</v>
      </c>
      <c r="X61" s="37">
        <f t="shared" si="18"/>
        <v>0</v>
      </c>
      <c r="Y61" s="37">
        <f t="shared" si="18"/>
        <v>-361330</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-361330</v>
      </c>
      <c r="U62" s="37">
        <f t="shared" si="20"/>
        <v>0</v>
      </c>
      <c r="V62" s="37">
        <f t="shared" si="20"/>
        <v>6385582</v>
      </c>
      <c r="W62" s="37">
        <f t="shared" si="20"/>
        <v>6024252</v>
      </c>
      <c r="X62" s="37">
        <f t="shared" si="20"/>
        <v>-26996</v>
      </c>
      <c r="Y62" s="37">
        <f t="shared" si="20"/>
        <v>5997256</v>
      </c>
    </row>
    <row r="63" spans="1:25" ht="29.25" customHeight="1" x14ac:dyDescent="0.2">
      <c r="A63" s="276" t="s">
        <v>436</v>
      </c>
      <c r="B63" s="276"/>
      <c r="C63" s="276"/>
      <c r="D63" s="276"/>
      <c r="E63" s="276"/>
      <c r="F63" s="276"/>
      <c r="G63" s="8">
        <v>54</v>
      </c>
      <c r="H63" s="38">
        <f>SUM(H50:H58)</f>
        <v>0</v>
      </c>
      <c r="I63" s="38">
        <f t="shared" ref="I63:Y63" si="22">SUM(I50:I58)</f>
        <v>83402</v>
      </c>
      <c r="J63" s="38">
        <f t="shared" si="22"/>
        <v>0</v>
      </c>
      <c r="K63" s="38">
        <f t="shared" si="22"/>
        <v>352003</v>
      </c>
      <c r="L63" s="38">
        <f t="shared" si="22"/>
        <v>352003</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1479966</v>
      </c>
      <c r="V63" s="38">
        <f t="shared" si="22"/>
        <v>-3398172</v>
      </c>
      <c r="W63" s="38">
        <f t="shared" si="22"/>
        <v>-1834804</v>
      </c>
      <c r="X63" s="38">
        <f t="shared" si="22"/>
        <v>74088</v>
      </c>
      <c r="Y63" s="38">
        <f t="shared" si="22"/>
        <v>-1760716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sqref="A1:I40"/>
    </sheetView>
  </sheetViews>
  <sheetFormatPr defaultRowHeight="12.75" x14ac:dyDescent="0.2"/>
  <cols>
    <col min="9" max="9" width="95" customWidth="1"/>
  </cols>
  <sheetData>
    <row r="1" spans="1:9" x14ac:dyDescent="0.2">
      <c r="A1" s="302" t="s">
        <v>467</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BCF10398-2939-4EC0-86C1-A3E65FD8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E5CAB61C-C251-4BE6-B2D7-282596D211A9}">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2025-10-28T09:31:03Z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SIP_Label_3e3e7716-7413-4d61-90ee-4d650a1afbc3_Enabled">
    <vt:lpwstr>true</vt:lpwstr>
  </property>
  <property fmtid="{D5CDD505-2E9C-101B-9397-08002B2CF9AE}" pid="4" name="MSIP_Label_3e3e7716-7413-4d61-90ee-4d650a1afbc3_SetDate">
    <vt:lpwstr>2025-10-23T08:19:11Z</vt:lpwstr>
  </property>
  <property fmtid="{D5CDD505-2E9C-101B-9397-08002B2CF9AE}" pid="5" name="MSIP_Label_3e3e7716-7413-4d61-90ee-4d650a1afbc3_Method">
    <vt:lpwstr>Privileged</vt:lpwstr>
  </property>
  <property fmtid="{D5CDD505-2E9C-101B-9397-08002B2CF9AE}" pid="6" name="MSIP_Label_3e3e7716-7413-4d61-90ee-4d650a1afbc3_Name">
    <vt:lpwstr>Povjerljivo-Confidential_1</vt:lpwstr>
  </property>
  <property fmtid="{D5CDD505-2E9C-101B-9397-08002B2CF9AE}" pid="7" name="MSIP_Label_3e3e7716-7413-4d61-90ee-4d650a1afbc3_SiteId">
    <vt:lpwstr>b0460523-b78c-4b4a-8a10-5928b799ad45</vt:lpwstr>
  </property>
  <property fmtid="{D5CDD505-2E9C-101B-9397-08002B2CF9AE}" pid="8" name="MSIP_Label_3e3e7716-7413-4d61-90ee-4d650a1afbc3_ActionId">
    <vt:lpwstr>29ff76db-60f3-4e1e-9dc8-ac1801c374c3</vt:lpwstr>
  </property>
  <property fmtid="{D5CDD505-2E9C-101B-9397-08002B2CF9AE}" pid="9" name="MSIP_Label_3e3e7716-7413-4d61-90ee-4d650a1afbc3_ContentBits">
    <vt:lpwstr>1</vt:lpwstr>
  </property>
  <property fmtid="{D5CDD505-2E9C-101B-9397-08002B2CF9AE}" pid="10" name="MSIP_Label_3e3e7716-7413-4d61-90ee-4d650a1afbc3_Tag">
    <vt:lpwstr>10, 0, 1, 1</vt:lpwstr>
  </property>
  <property fmtid="{D5CDD505-2E9C-101B-9397-08002B2CF9AE}" pid="11" name="MediaServiceImageTags">
    <vt:lpwstr/>
  </property>
</Properties>
</file>