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TFI-POD\2024\4Q2024\"/>
    </mc:Choice>
  </mc:AlternateContent>
  <xr:revisionPtr revIDLastSave="0" documentId="13_ncr:1_{55681D8A-0971-41D2-8CBC-4E944E2FD110}"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28" i="24" l="1"/>
  <c r="K128" i="24" s="1"/>
  <c r="J130" i="24"/>
  <c r="K130" i="24" s="1"/>
  <c r="J133" i="24"/>
  <c r="J134" i="24"/>
  <c r="J138" i="24"/>
  <c r="J139" i="24"/>
  <c r="J140" i="24"/>
  <c r="J141" i="24"/>
  <c r="J143" i="24"/>
  <c r="J155" i="24"/>
  <c r="J162" i="24"/>
  <c r="J163" i="24"/>
  <c r="J168" i="24"/>
  <c r="K168" i="24" s="1"/>
  <c r="J171" i="24"/>
  <c r="K171" i="24" s="1"/>
  <c r="J172" i="24"/>
  <c r="J173" i="24"/>
  <c r="J174" i="24"/>
  <c r="J175" i="24"/>
  <c r="J176" i="24"/>
  <c r="J177" i="24"/>
  <c r="J178" i="24"/>
  <c r="E172" i="24"/>
  <c r="E171" i="24"/>
  <c r="E168" i="24"/>
  <c r="E164" i="24"/>
  <c r="E162" i="24"/>
  <c r="E158" i="24"/>
  <c r="E154" i="24"/>
  <c r="E149" i="24"/>
  <c r="E146" i="24"/>
  <c r="E141" i="24"/>
  <c r="E137" i="24"/>
  <c r="E133" i="24"/>
  <c r="E130" i="24"/>
  <c r="E128" i="24"/>
  <c r="E139" i="24"/>
  <c r="K133" i="24" l="1"/>
  <c r="L133" i="24" s="1"/>
  <c r="L168" i="24"/>
  <c r="L128" i="24"/>
  <c r="L171" i="24"/>
  <c r="K139" i="24"/>
  <c r="L139" i="24" s="1"/>
  <c r="L130" i="24"/>
  <c r="K141" i="24"/>
  <c r="L141" i="24" s="1"/>
  <c r="K172" i="24"/>
  <c r="L172" i="24" s="1"/>
  <c r="K162" i="24"/>
  <c r="L162" i="24" s="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J137" i="24" s="1"/>
  <c r="K137" i="24" s="1"/>
  <c r="L137" i="24" s="1"/>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I117" i="18"/>
  <c r="I105" i="18"/>
  <c r="I98" i="18"/>
  <c r="J164" i="24" s="1"/>
  <c r="K164" i="24" s="1"/>
  <c r="L164" i="24" s="1"/>
  <c r="I94" i="18"/>
  <c r="I91" i="18"/>
  <c r="I60" i="18"/>
  <c r="J158" i="24" s="1"/>
  <c r="K158" i="24" s="1"/>
  <c r="L158" i="24" s="1"/>
  <c r="I53" i="18"/>
  <c r="J154" i="24" s="1"/>
  <c r="K154" i="24" s="1"/>
  <c r="L154" i="24" s="1"/>
  <c r="I45" i="18"/>
  <c r="I38" i="18"/>
  <c r="I27" i="18"/>
  <c r="J149" i="24" s="1"/>
  <c r="K149" i="24" s="1"/>
  <c r="L149" i="24" s="1"/>
  <c r="I17" i="18"/>
  <c r="J146" i="24" s="1"/>
  <c r="K146" i="24" s="1"/>
  <c r="L146" i="24" s="1"/>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H19" i="20"/>
  <c r="H24" i="20" s="1"/>
  <c r="H27" i="20" s="1"/>
  <c r="H57" i="20" s="1"/>
  <c r="H59" i="20" s="1"/>
  <c r="I111" i="26" l="1"/>
  <c r="K111" i="26"/>
  <c r="H111" i="26" l="1"/>
  <c r="J111" i="26" l="1"/>
</calcChain>
</file>

<file path=xl/sharedStrings.xml><?xml version="1.0" encoding="utf-8"?>
<sst xmlns="http://schemas.openxmlformats.org/spreadsheetml/2006/main" count="722" uniqueCount="631">
  <si>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</si>
  <si>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</si>
  <si>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</si>
  <si>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</si>
  <si>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</si>
  <si>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</si>
  <si>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</si>
  <si>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</si>
  <si>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</si>
  <si>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</si>
  <si>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</si>
  <si>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</si>
  <si>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</si>
  <si>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</si>
  <si>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</si>
  <si>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</si>
  <si>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</si>
  <si>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</si>
  <si>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</si>
  <si>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</si>
  <si>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</si>
  <si>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</si>
  <si>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</si>
  <si>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</si>
  <si>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</si>
  <si>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</si>
  <si>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</si>
  <si>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</si>
  <si>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</si>
  <si>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</si>
  <si>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</si>
  <si>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</si>
  <si>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</si>
  <si>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</si>
  <si>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</si>
  <si>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</si>
  <si>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</si>
  <si>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</si>
  <si>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</si>
  <si>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</si>
  <si>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</si>
  <si>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</si>
  <si>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</si>
  <si>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</si>
  <si>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</si>
  <si>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</si>
  <si>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</si>
  <si>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</si>
  <si>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</si>
  <si>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</si>
  <si>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</si>
  <si>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</si>
  <si>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</si>
  <si>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</si>
  <si>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</si>
  <si>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</si>
  <si>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</si>
  <si>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</si>
  <si>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</si>
  <si>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</si>
  <si>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</si>
  <si>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</si>
  <si>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</si>
  <si>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</si>
  <si>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</si>
  <si>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</si>
  <si>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</si>
  <si>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</si>
  <si>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</si>
  <si>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</si>
  <si>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</si>
  <si>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</si>
  <si>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</si>
  <si>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</si>
  <si>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</si>
  <si>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</si>
  <si>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</si>
  <si>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</si>
  <si>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</si>
  <si>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</si>
  <si>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</si>
  <si>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</si>
  <si>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</si>
  <si>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</si>
  <si>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</si>
  <si>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</si>
  <si>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</si>
  <si>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</si>
  <si>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</si>
  <si>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</si>
  <si>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</si>
  <si>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</si>
  <si>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</si>
  <si>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</si>
  <si>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</si>
  <si>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</si>
  <si>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</si>
  <si>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</si>
  <si>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</si>
  <si>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</si>
  <si>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</si>
  <si>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</si>
  <si>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</si>
  <si>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</si>
  <si>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</si>
  <si>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</si>
  <si>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</si>
  <si>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</si>
  <si>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</si>
  <si>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</si>
  <si>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</si>
  <si>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</si>
  <si>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</si>
  <si>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</si>
  <si>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</si>
  <si>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</si>
  <si>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</si>
  <si>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</si>
  <si>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</si>
  <si>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</si>
  <si>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</si>
  <si>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</si>
  <si>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</si>
  <si>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</si>
  <si>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</si>
  <si>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</si>
  <si>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</si>
  <si>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</si>
  <si>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</si>
  <si>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</si>
  <si>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</si>
  <si>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</si>
  <si>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</si>
  <si>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</si>
  <si>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</si>
  <si>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</si>
  <si>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</si>
  <si>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</si>
  <si>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</si>
  <si>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</si>
  <si>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</si>
  <si>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</si>
  <si>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</si>
  <si>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</si>
  <si>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</si>
  <si>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</si>
  <si>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</si>
  <si>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</si>
  <si>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</si>
  <si>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</si>
  <si>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</si>
  <si>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</si>
  <si>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</si>
  <si>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</si>
  <si>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</si>
  <si>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</si>
  <si>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</si>
  <si>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</si>
  <si>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</si>
  <si>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</si>
  <si>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</si>
  <si>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</si>
  <si>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</si>
  <si>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</si>
  <si>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</si>
  <si>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</si>
  <si>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</si>
  <si>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</si>
  <si>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</si>
  <si>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</si>
  <si>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</si>
  <si>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</si>
  <si>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</si>
  <si>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</si>
  <si>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</si>
  <si>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</si>
  <si>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</si>
  <si>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</si>
  <si>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</si>
  <si>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</si>
  <si>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</si>
  <si>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</si>
  <si>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</si>
  <si>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</si>
  <si>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</si>
  <si>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</si>
  <si>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</si>
  <si>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</si>
  <si>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</si>
  <si>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</si>
  <si>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</si>
  <si>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</si>
  <si>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</si>
  <si>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</si>
  <si>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</si>
  <si>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</si>
  <si>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</si>
  <si>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</si>
  <si>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</si>
  <si>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</si>
  <si>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</si>
  <si>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</si>
  <si>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</si>
  <si>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</si>
  <si>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</si>
  <si>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</si>
  <si>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</si>
  <si>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</si>
  <si>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</si>
  <si>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</si>
  <si>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</si>
  <si>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</si>
  <si>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</si>
  <si>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</si>
  <si>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</si>
  <si>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</si>
  <si>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</si>
  <si>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</si>
  <si>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</si>
  <si>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</si>
  <si>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</si>
  <si>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</si>
  <si>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</si>
  <si>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</si>
  <si>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</si>
  <si>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</si>
  <si>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</si>
  <si>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</si>
  <si>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</si>
  <si>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</si>
  <si>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</si>
  <si>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</si>
  <si>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</si>
  <si>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</si>
  <si>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</si>
  <si>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</si>
  <si>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</si>
  <si>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</si>
  <si>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</si>
  <si>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</si>
  <si>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</si>
  <si>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</si>
  <si>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</si>
  <si>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</si>
  <si>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</si>
  <si>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</si>
  <si>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</si>
  <si>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</si>
  <si>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</si>
  <si>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</si>
  <si>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</si>
  <si>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</si>
  <si>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</si>
  <si>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</si>
  <si>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</si>
  <si>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</si>
  <si>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</si>
  <si>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</si>
  <si>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</si>
  <si>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</si>
  <si>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</si>
  <si>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</si>
  <si>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</si>
  <si>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</si>
  <si>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</si>
  <si>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</si>
  <si>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</si>
  <si>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</si>
  <si>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</si>
  <si>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</si>
  <si>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</si>
  <si>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</si>
  <si>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</si>
  <si>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</si>
  <si>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</si>
  <si>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</si>
  <si>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</si>
  <si>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</si>
  <si>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</si>
  <si>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</si>
  <si>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</si>
  <si>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</si>
  <si>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</si>
  <si>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</si>
  <si>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</si>
  <si>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</si>
  <si>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</si>
  <si>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</si>
  <si>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</si>
  <si>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</si>
  <si>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</si>
  <si>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</si>
  <si>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</si>
  <si>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</si>
  <si>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</si>
  <si>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</si>
  <si>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</si>
  <si>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</si>
  <si>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</si>
  <si>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</si>
  <si>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</si>
  <si>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</si>
  <si>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</si>
  <si>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</si>
  <si>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</si>
  <si>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</si>
  <si>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</si>
  <si>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</si>
  <si>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</si>
  <si>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</si>
  <si>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</si>
  <si>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</si>
  <si>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</si>
  <si>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</si>
  <si>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</si>
  <si>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</si>
  <si>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</si>
  <si>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</si>
  <si>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</si>
  <si>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</si>
  <si>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</si>
  <si>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</si>
  <si>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</si>
  <si>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</si>
  <si>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</si>
  <si>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</si>
  <si>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</si>
  <si>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</si>
  <si>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</si>
  <si>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</si>
  <si>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</si>
  <si>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</si>
  <si>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</si>
  <si>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</si>
  <si>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</si>
  <si>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</si>
  <si>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</si>
  <si>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</si>
  <si>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</si>
  <si>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</si>
  <si>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</si>
  <si>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</si>
  <si>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</si>
  <si>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</si>
  <si>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</si>
  <si>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</si>
  <si>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</si>
  <si>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</si>
  <si>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</si>
  <si>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</si>
  <si>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</si>
  <si>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</si>
  <si>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</si>
  <si>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</si>
  <si>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</si>
  <si>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</si>
  <si>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</si>
  <si>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</si>
  <si>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</si>
  <si>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</si>
  <si>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</si>
  <si>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</si>
  <si>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</si>
  <si>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</si>
  <si>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</si>
  <si>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</si>
  <si>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</si>
  <si>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</si>
  <si>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</si>
  <si>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</si>
  <si>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</si>
  <si>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</si>
  <si>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</si>
  <si>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</si>
  <si>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</si>
  <si>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</si>
  <si>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</si>
  <si>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</si>
  <si>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</si>
  <si>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</si>
  <si>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</si>
  <si>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</si>
  <si>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</si>
  <si>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</si>
  <si>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</si>
  <si>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</si>
  <si>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</si>
  <si>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</si>
  <si>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</si>
  <si>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</si>
  <si>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</si>
  <si>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</si>
  <si>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</si>
  <si>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</si>
  <si>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</si>
  <si>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</si>
  <si>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</si>
  <si>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</si>
  <si>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</si>
  <si>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</si>
  <si>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</si>
  <si>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</si>
  <si>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</si>
  <si>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</si>
  <si>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</si>
  <si>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</si>
  <si>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</si>
  <si>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</si>
  <si>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</si>
  <si>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</si>
  <si>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</si>
  <si>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</si>
  <si>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</si>
  <si>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</si>
  <si>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</si>
  <si>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</si>
  <si>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</si>
  <si>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</si>
  <si>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</si>
  <si>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</si>
  <si>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</si>
  <si>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</si>
  <si>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</si>
  <si>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</si>
  <si>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</si>
  <si>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</si>
  <si>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</si>
  <si>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</si>
  <si>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</si>
  <si>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</si>
  <si>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</si>
  <si>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</si>
  <si>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</si>
  <si>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</si>
  <si>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</si>
  <si>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</si>
  <si>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</si>
  <si>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</si>
  <si>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</si>
  <si>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</si>
  <si>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</si>
  <si>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</si>
  <si>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</si>
  <si>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</si>
  <si>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</si>
  <si>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</si>
  <si>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</si>
  <si>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</si>
  <si>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</si>
  <si>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03075281</t>
  </si>
  <si>
    <t>040001061</t>
  </si>
  <si>
    <t>3157003OO9IA06S5FS61</t>
  </si>
  <si>
    <t>82023167977</t>
  </si>
  <si>
    <t>3309</t>
  </si>
  <si>
    <t>ADRIS GRUPA d. d.</t>
  </si>
  <si>
    <t>Rovinj</t>
  </si>
  <si>
    <t>Obala Vladimira Nazora 1</t>
  </si>
  <si>
    <t>postmaster@adris.hr</t>
  </si>
  <si>
    <t>www.adris.hr</t>
  </si>
  <si>
    <t>MAISTRA d. d.</t>
  </si>
  <si>
    <t>Rovinj, Obala Vladimira Nazora 6</t>
  </si>
  <si>
    <t>01919016</t>
  </si>
  <si>
    <t>CROMARIS d. d.</t>
  </si>
  <si>
    <t>Zadar, Gaženička cesta 4/b</t>
  </si>
  <si>
    <t>02561077</t>
  </si>
  <si>
    <t>CROATIA osiguranje d. d.</t>
  </si>
  <si>
    <t>Zagreb, Vatroslava Jagića 33</t>
  </si>
  <si>
    <t>03276147</t>
  </si>
  <si>
    <t>ABILIA d. o. o.</t>
  </si>
  <si>
    <t>Rovinj, Obala Vladimira Nazora 1</t>
  </si>
  <si>
    <t>01788493</t>
  </si>
  <si>
    <t>Palinec, Vitomir</t>
  </si>
  <si>
    <t>052 801 118</t>
  </si>
  <si>
    <t>BILJEŠKE UZ FINANCIJSKE IZVJEŠTAJE - TFI</t>
  </si>
  <si>
    <t>a)</t>
  </si>
  <si>
    <t>Internet stranicama Izdavatelja (www.adris.hr).</t>
  </si>
  <si>
    <t>b)</t>
  </si>
  <si>
    <t>c)</t>
  </si>
  <si>
    <t>Iste računovodstvene politike i metode se primjenjuju prilikom sastavljanja financijskih izvještaja za tromjesečno izvještajno razdoblje kao i u posljednjim godišnjim financijskim izvještajima.</t>
  </si>
  <si>
    <t>d)</t>
  </si>
  <si>
    <t>e)</t>
  </si>
  <si>
    <t>f):</t>
  </si>
  <si>
    <t>1.</t>
  </si>
  <si>
    <t>Naziv:</t>
  </si>
  <si>
    <t>Obala Vladimira Nazora 1, Rovinj</t>
  </si>
  <si>
    <t>Pravni oblik:</t>
  </si>
  <si>
    <t>dioničko društvo</t>
  </si>
  <si>
    <t>Država osnivanja:</t>
  </si>
  <si>
    <t>Republika Hrvatska</t>
  </si>
  <si>
    <t>MBS:</t>
  </si>
  <si>
    <t>OIB:</t>
  </si>
  <si>
    <t>2.</t>
  </si>
  <si>
    <t>Skraćeni financijski izvještaji Društva i Grupe sastavljeni su sukladno Međunarodnom računovodstvenom standardu 34 - Financijsko izvještavanje za razdoblja tijekom godine.</t>
  </si>
  <si>
    <t>Skraćeni financijski izvještaji ne sadrže sve podatke i objave koji su obvezni za godišnje financijske izvještaje te ih se treba čitati zajedno sa zadnje objavljenim godišnjim financijskim izvještajima.</t>
  </si>
  <si>
    <t>3.</t>
  </si>
  <si>
    <t>4.</t>
  </si>
  <si>
    <t>5.</t>
  </si>
  <si>
    <t>6.</t>
  </si>
  <si>
    <t>Prosječan broj zaposlenih tijekom poslovne godine:</t>
  </si>
  <si>
    <t>7.</t>
  </si>
  <si>
    <t>8.</t>
  </si>
  <si>
    <t>9.</t>
  </si>
  <si>
    <t>10.</t>
  </si>
  <si>
    <t>Rod dionice</t>
  </si>
  <si>
    <t>Broj dionica</t>
  </si>
  <si>
    <t>Redovne dionice</t>
  </si>
  <si>
    <t>Povlaštene dionice</t>
  </si>
  <si>
    <t>11.</t>
  </si>
  <si>
    <t>Grupa nema potvrda o sudjelovanju, konvertibilnih zadužnica, jamstava, opcija ili sličnih vrijednosnica ili prava.</t>
  </si>
  <si>
    <t>12.</t>
  </si>
  <si>
    <t>Grupa nema udjela u društvima s neograničenom odgovornosti.</t>
  </si>
  <si>
    <t>13.</t>
  </si>
  <si>
    <t>Izdavatelj je krajnja matica te nije kontrolirani član druge grupe.</t>
  </si>
  <si>
    <t>Izdavatelj kao krajnja matica sastavlja konsolidirane financijske izvještaje koji su objavljeni na Internet stranicama Izdavatelja (www.adris.hr).</t>
  </si>
  <si>
    <t>14.</t>
  </si>
  <si>
    <t>15.</t>
  </si>
  <si>
    <t>Izdavatelj sastavlja nerevidirane kvartalne konsolidirane financijske izvještaje koji su dostupni na Internet stranicama Izdavatelja (www.adris.hr).</t>
  </si>
  <si>
    <t>16.</t>
  </si>
  <si>
    <t>Grupa nema materijalnih aranžmana sa društvima koja nisu uključena u bilancu.</t>
  </si>
  <si>
    <t>17.</t>
  </si>
  <si>
    <t>Tablica usklade TFI financijskog izvještaja i nerevidiranog MSFI financijskog izvještaja (iznosi su u tisućama eura):</t>
  </si>
  <si>
    <t>Stavka RDG-a u MSFI</t>
  </si>
  <si>
    <t>Iznos</t>
  </si>
  <si>
    <t>Stavka RDG-a u TFI</t>
  </si>
  <si>
    <t>Poslovni prihodi</t>
  </si>
  <si>
    <t>Prihodi od prodaje (izvan grupe)</t>
  </si>
  <si>
    <t>Ostali prihodi</t>
  </si>
  <si>
    <t>Ostali poslovni prihodi (izvan grupe)</t>
  </si>
  <si>
    <t>Ostali dobici</t>
  </si>
  <si>
    <t>Ostali vanjski troškovi</t>
  </si>
  <si>
    <t>Ukupno vanjske usluge</t>
  </si>
  <si>
    <t>Troškovi zaposlenih</t>
  </si>
  <si>
    <t>Troškovi osoblja</t>
  </si>
  <si>
    <t>Rezerviranja za mirovine, otpremnine i slične obveze</t>
  </si>
  <si>
    <t>Amortizacija i vrijednosna usklađenja</t>
  </si>
  <si>
    <t>Amortizacija</t>
  </si>
  <si>
    <t>Vrijednosna usklađenja dugotrajne imovine osim financijske imovine</t>
  </si>
  <si>
    <t>Ostali poslovni rashodi</t>
  </si>
  <si>
    <t>Ostali troškovi</t>
  </si>
  <si>
    <t>Ostali gubici</t>
  </si>
  <si>
    <t>Stavka bilance u MSFI</t>
  </si>
  <si>
    <t>Nekretnine, postrojenja i oprema</t>
  </si>
  <si>
    <t>Materijalna imovina</t>
  </si>
  <si>
    <t>Ulaganja u nekretnine</t>
  </si>
  <si>
    <t>Biološka imovina</t>
  </si>
  <si>
    <t>Dugotrajni dužnički VP po amortiziranom trošku</t>
  </si>
  <si>
    <t>Dugotrajna financijska imovina</t>
  </si>
  <si>
    <t>Dugotrajna financijska imovina po FV kroz OSD</t>
  </si>
  <si>
    <t>Dugotrajna financijska imovina po FV kroz RDG</t>
  </si>
  <si>
    <t>Ulaganja u pridružena društva i zajedničke poduhvate</t>
  </si>
  <si>
    <t>Dugotrajni depoziti</t>
  </si>
  <si>
    <t>Kratkotrajna potraživanja iz poslovanja i ostala potraživanja</t>
  </si>
  <si>
    <t>Potraživanja (kratkotrajna)</t>
  </si>
  <si>
    <t>Potraživanja po osnovi poreza na dobit</t>
  </si>
  <si>
    <t>Plaćeni troškovi budućeg razdoblja i obračunati prihodi</t>
  </si>
  <si>
    <t>Kratkotrajni dužnički VP po amortiziranom trošku</t>
  </si>
  <si>
    <t>Kratkotrajna financijska imovina</t>
  </si>
  <si>
    <t>Kratkotrajna financijska imovina po FV kroz OSD</t>
  </si>
  <si>
    <t>Kratkotrajna financijska imovina po FV kroz RDG</t>
  </si>
  <si>
    <t>Depoziti</t>
  </si>
  <si>
    <t>Krediti (dugoročni)</t>
  </si>
  <si>
    <t>Obveze za zajmove, depozite i slično (dugoročne)</t>
  </si>
  <si>
    <t>Obveze prema bankama i drugim financijskim institucijama (dugoročne)</t>
  </si>
  <si>
    <t>Dugoročna rezerviranja</t>
  </si>
  <si>
    <t>Rezerviranja</t>
  </si>
  <si>
    <t>Kratkoročna rezerviranja</t>
  </si>
  <si>
    <t>Ostale dugoročne obveze</t>
  </si>
  <si>
    <t>Dugoročne obveze prema dobavljačima i ostale obveze</t>
  </si>
  <si>
    <t>Ostale financijske obveze (dugoročne)</t>
  </si>
  <si>
    <t>Posudbe (kratkoročne)</t>
  </si>
  <si>
    <t>Obveze prema bankama i drugim financijskim institucijama (kratkoročne)</t>
  </si>
  <si>
    <t>Obveze prema dobavljačima i ostale obveze (kratkoročne)</t>
  </si>
  <si>
    <t>Obveze za predujmove</t>
  </si>
  <si>
    <t>Ugovorne obveze</t>
  </si>
  <si>
    <t>Obveze prema dobavljačima</t>
  </si>
  <si>
    <t>Obveza za porez na dobit</t>
  </si>
  <si>
    <t>Obveze prema zaposlenicima</t>
  </si>
  <si>
    <t>Ostale kratkoročne financijske obveze</t>
  </si>
  <si>
    <t>Obveze za poreze, doprinose i slična davanja</t>
  </si>
  <si>
    <t>Kratkoročne tehničke pričuve</t>
  </si>
  <si>
    <t>Obveze s osnove udjela u rezultatu</t>
  </si>
  <si>
    <t>Ostale kratkoročne obveze</t>
  </si>
  <si>
    <t>Odgođeno plaćanje troškova i prihod budućeg razdoblja</t>
  </si>
  <si>
    <t>1,33 eura/dionici</t>
  </si>
  <si>
    <t>Knjigovodstvena vrijednost</t>
  </si>
  <si>
    <t>Obveznik: ADRIS GRUPA d. d.</t>
  </si>
  <si>
    <t>Obveznik:  ADRIS GRUPA d. d.</t>
  </si>
  <si>
    <t>Dugoročne obveze iz ugovora o osiguranju</t>
  </si>
  <si>
    <t>HUP-ZAGREB d.d.</t>
  </si>
  <si>
    <t>Zagreb, Trg Krešimira Ćosića 9</t>
  </si>
  <si>
    <t>080022720</t>
  </si>
  <si>
    <t>UKUPNO</t>
  </si>
  <si>
    <t>Razlika</t>
  </si>
  <si>
    <t>Objašnjenje</t>
  </si>
  <si>
    <t>Prihodi od ugovora o osiguranju</t>
  </si>
  <si>
    <t>Neto rezultat ugovora o (pasivnom) reosiguranju</t>
  </si>
  <si>
    <t>Rashodi od ugovora o osiguranju</t>
  </si>
  <si>
    <t>Sirovine i materijal</t>
  </si>
  <si>
    <t>Energija</t>
  </si>
  <si>
    <t>Troškovi sirovina i materijala</t>
  </si>
  <si>
    <t>Klasifikacijske razlike u strukturi RDG-a uslijed primjene MSFI 17</t>
  </si>
  <si>
    <t>Imovina iz ugovora o reosiguranju</t>
  </si>
  <si>
    <t>Imovina iz ugovora o osiguranju</t>
  </si>
  <si>
    <t>Obveze iz ugovora o reosiguranju</t>
  </si>
  <si>
    <t>Obveze iz ugovora o osiguranju</t>
  </si>
  <si>
    <t>BABINDUB d. o. o.</t>
  </si>
  <si>
    <t>ZELOVO d. o. o.</t>
  </si>
  <si>
    <t>ENCRO VOŠTANE d. o. o.</t>
  </si>
  <si>
    <t>VRTAČA d. o. o.</t>
  </si>
  <si>
    <t>080761932</t>
  </si>
  <si>
    <t>Zagreb, Jurišićeva ulica 1/a</t>
  </si>
  <si>
    <t>081271975</t>
  </si>
  <si>
    <t>081077159</t>
  </si>
  <si>
    <t>060359259</t>
  </si>
  <si>
    <t>Pristup posljednjim godišnjim financijskim izvještajima je omogućen na Internet stranicama Izdavatelja (https://www.adris.hr/odnosi-s-javnoscu/odnosi-s-investitorima/financijska-izvjesca/2024-2/).</t>
  </si>
  <si>
    <t xml:space="preserve">stanje na dan 31.12.2024 </t>
  </si>
  <si>
    <t>u razdoblju od 01.01.2024 do 31.12.2024</t>
  </si>
  <si>
    <t>u razdoblju od 01.01.2024. do 31.12.2024.</t>
  </si>
  <si>
    <t xml:space="preserve">BILJEŠKE UZ FINANCIJSKE IZVJEŠTAJE - TFI
(koji se sastavljaju za tromjesečna razdoblja)
Naziv izdavatelja:   ADRIS GRUPA d. d.
OIB:   82023167977
Izvještajno razdoblje: 01.01.-31.12.2024.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</si>
  <si>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Poslovni događaji značajni za razumijevanje promjena u izvještaju o financijskog položaju i poslovnim rezultatima objavljeni su u nerevidiranim kvartalnim financijskim izvještajima 31.12.2024. koji su objavljeni na </t>
  </si>
  <si>
    <t>Utjecaj sezonalnosti objašnjen je u nerevidiranim kvartalnim financijskim izvještajima 31.12.2024. objavljenim na Internet stranicama Izdavatelja (www.adris.hr).</t>
  </si>
  <si>
    <t xml:space="preserve">Ostale objave koje propisuje MRS 34 - Financijsko izvještavanje za razdoblja tijekom godine navedene su u nerevidiranim kvartalnim financijskim izvještajima 31.12.2024. objavljenim na </t>
  </si>
  <si>
    <t>Dodatne informacije su objavljene u bilješci 2. nerevidiranih kvartalnih financijskih izvještaja 31.12.2024. objavljenih na Internet stranicama Izdavatelja (www.adris.hr).</t>
  </si>
  <si>
    <t>Detalji su navedeni u nerevidiranim kvartalnim financijskim izvještajima 31.12.2024. objavljenim na Internet stranicama Izdavatelja (www.adris.hr).</t>
  </si>
  <si>
    <t>Detalji o dugovanjima koja dospijevaju nakon više od pet godina objavljeni su u bilješci 11. nerevidiranog kvartalnog financijskog izvještaja 31.12.2024. koji je objavljen na Internet stranicama Izdavatelja (www.adris.hr).</t>
  </si>
  <si>
    <t>Stanje odgođenih poreza je prikazano u nerevidiranim kvartalnim financijskim izvještajima 31.12.2024. objavljenim na Internet stranicama Izdavatelja (www.adris.hr).</t>
  </si>
  <si>
    <t>Detalji su navedeni u bilješci 1. nerevidiranih kvartalnih financijskih izvještaja 31.12.2024. objavljenim na Internet stranicama Izdavatelja (www.adris.hr).</t>
  </si>
  <si>
    <t>Događaji nakon datuma bilance su objavljeni u nerevidiranim financijskim izvještajima 31.12.2024. objavljenim na Internet stranicama Izdavatelja (www.adris.hr).</t>
  </si>
  <si>
    <t>Grupa u tekućem izvještajnom razdoblju nije  kapitalizirala troškove plaća.</t>
  </si>
  <si>
    <t>Grupa na dan datum bilance ima preuzete obveze za buduća ulaganja u iznosu od 26 mil. eura temeljem obvezujućih ponuda za ulaganja u alternativne investicijske fondove.</t>
  </si>
  <si>
    <t>Za osiguranje plaćanja po dijelu kredita odobrenih od strane banaka i ostalih kreditora za nekoliko ovisnih društava upisane su hipoteke na imovinu i to na zemljište i zgrade u vrijednosti od 255.572 tisuća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</si>
</sst>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3">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166" fontId="6" fillId="0" borderId="0" applyAlignment="0" applyProtection="0"/>
    <xf numFmtId="0" fontId="3" fillId="0" borderId="0"/>
    <xf numFmtId="0" fontId="3" fillId="0" borderId="0"/>
    <xf numFmtId="0" fontId="1" fillId="0" borderId="0"/>
    <xf numFmtId="0" fontId="1" fillId="0" borderId="0"/>
    <xf numFmtId="0" fontId="1" fillId="0" borderId="0"/>
    <xf numFmtId="0" fontId="1" fillId="0" borderId="0"/>
  </cellStyleXfs>
  <cellXfs count="36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7" fillId="0" borderId="0" xfId="0" applyFont="1"/>
    <xf numFmtId="0" fontId="3" fillId="0" borderId="0" xfId="0" applyFont="1"/>
    <xf numFmtId="0" fontId="3" fillId="0" borderId="0" xfId="0" applyFont="1" applyAlignment="1">
      <alignment horizontal="left"/>
    </xf>
    <xf numFmtId="0" fontId="3" fillId="0" borderId="0" xfId="0" quotePrefix="1" applyFont="1"/>
    <xf numFmtId="3" fontId="3" fillId="0" borderId="0" xfId="0" quotePrefix="1" applyNumberFormat="1" applyFont="1"/>
    <xf numFmtId="0" fontId="0" fillId="0" borderId="0" xfId="0" applyAlignment="1">
      <alignment horizontal="right"/>
    </xf>
    <xf numFmtId="3" fontId="0" fillId="0" borderId="0" xfId="0" applyNumberFormat="1"/>
    <xf numFmtId="0" fontId="5" fillId="12" borderId="38" xfId="4" quotePrefix="1" applyFont="1" applyFill="1" applyBorder="1" applyAlignment="1" applyProtection="1">
      <alignment horizontal="center" vertical="center"/>
      <protection locked="0"/>
    </xf>
    <xf numFmtId="0" fontId="3" fillId="0" borderId="0" xfId="0" applyFont="1" applyAlignment="1">
      <alignment horizontal="left" vertical="top"/>
    </xf>
    <xf numFmtId="0" fontId="3" fillId="0" borderId="0" xfId="0" applyFont="1" applyAlignment="1">
      <alignment horizontal="left" wrapText="1"/>
    </xf>
    <xf numFmtId="0" fontId="7" fillId="0" borderId="2" xfId="0" applyFont="1" applyBorder="1"/>
    <xf numFmtId="0" fontId="0" fillId="0" borderId="2" xfId="0" applyBorder="1"/>
    <xf numFmtId="0" fontId="0" fillId="0" borderId="1" xfId="0" applyBorder="1"/>
    <xf numFmtId="0" fontId="3" fillId="0" borderId="2" xfId="0" applyFont="1" applyBorder="1"/>
    <xf numFmtId="0" fontId="0" fillId="0" borderId="1" xfId="0" applyBorder="1" applyAlignment="1">
      <alignment horizontal="left" vertical="center"/>
    </xf>
    <xf numFmtId="0" fontId="0" fillId="0" borderId="2" xfId="0" applyBorder="1" applyAlignment="1">
      <alignment horizontal="left" vertical="center"/>
    </xf>
    <xf numFmtId="0" fontId="0" fillId="0" borderId="5" xfId="0" applyBorder="1"/>
    <xf numFmtId="0" fontId="7" fillId="0" borderId="2" xfId="0" applyFont="1" applyBorder="1" applyAlignment="1">
      <alignment horizontal="center"/>
    </xf>
    <xf numFmtId="3" fontId="0" fillId="0" borderId="2" xfId="0" applyNumberFormat="1" applyBorder="1" applyAlignment="1">
      <alignment horizontal="right" vertical="center"/>
    </xf>
    <xf numFmtId="3" fontId="0" fillId="0" borderId="1" xfId="0" applyNumberFormat="1" applyBorder="1" applyAlignment="1">
      <alignment horizontal="right" vertical="center"/>
    </xf>
    <xf numFmtId="3" fontId="0" fillId="0" borderId="0" xfId="0" applyNumberFormat="1" applyAlignment="1">
      <alignment horizontal="right" vertical="center"/>
    </xf>
    <xf numFmtId="3" fontId="0" fillId="0" borderId="1" xfId="0" applyNumberFormat="1" applyBorder="1" applyAlignment="1">
      <alignment vertical="center"/>
    </xf>
    <xf numFmtId="3" fontId="0" fillId="0" borderId="2" xfId="0" applyNumberFormat="1" applyBorder="1" applyAlignment="1">
      <alignment vertical="center"/>
    </xf>
    <xf numFmtId="3" fontId="0" fillId="0" borderId="1" xfId="0" applyNumberFormat="1" applyBorder="1"/>
    <xf numFmtId="0" fontId="0" fillId="0" borderId="0" xfId="0" applyAlignment="1">
      <alignment horizontal="left" vertical="center"/>
    </xf>
    <xf numFmtId="3" fontId="0" fillId="0" borderId="2" xfId="0" applyNumberFormat="1" applyBorder="1"/>
    <xf numFmtId="0" fontId="3" fillId="0" borderId="1" xfId="0" applyFont="1" applyBorder="1" applyAlignment="1">
      <alignment horizontal="left" vertical="center"/>
    </xf>
    <xf numFmtId="0" fontId="3" fillId="0" borderId="0" xfId="0" applyFont="1" applyAlignment="1">
      <alignment horizontal="left" vertical="center"/>
    </xf>
    <xf numFmtId="3" fontId="0" fillId="0" borderId="0" xfId="0" applyNumberFormat="1" applyAlignment="1">
      <alignment vertical="center"/>
    </xf>
    <xf numFmtId="0" fontId="0" fillId="0" borderId="2" xfId="0" applyBorder="1" applyAlignment="1">
      <alignment horizontal="left"/>
    </xf>
    <xf numFmtId="0" fontId="0" fillId="0" borderId="2" xfId="0" applyBorder="1" applyAlignment="1">
      <alignment horizontal="left" wrapText="1"/>
    </xf>
    <xf numFmtId="3" fontId="0" fillId="0" borderId="5" xfId="0" applyNumberFormat="1" applyBorder="1"/>
    <xf numFmtId="3" fontId="0" fillId="0" borderId="5" xfId="0" applyNumberFormat="1" applyBorder="1" applyAlignment="1">
      <alignment vertical="center"/>
    </xf>
    <xf numFmtId="3" fontId="3" fillId="0" borderId="0" xfId="0" applyNumberFormat="1" applyFont="1"/>
    <xf numFmtId="3" fontId="3" fillId="0" borderId="2" xfId="0" applyNumberFormat="1" applyFont="1" applyBorder="1"/>
    <xf numFmtId="3" fontId="3" fillId="0" borderId="1" xfId="0" applyNumberFormat="1" applyFont="1" applyBorder="1"/>
    <xf numFmtId="3" fontId="36" fillId="0" borderId="1" xfId="0" applyNumberFormat="1" applyFont="1" applyBorder="1" applyAlignment="1">
      <alignment vertical="center"/>
    </xf>
    <xf numFmtId="3" fontId="36" fillId="0" borderId="0" xfId="0" applyNumberFormat="1" applyFont="1" applyAlignment="1">
      <alignment vertical="center"/>
    </xf>
    <xf numFmtId="3" fontId="36" fillId="0" borderId="2" xfId="0" applyNumberFormat="1" applyFont="1" applyBorder="1" applyAlignment="1">
      <alignment vertical="center"/>
    </xf>
    <xf numFmtId="3" fontId="3" fillId="0" borderId="5" xfId="0" applyNumberFormat="1" applyFont="1" applyBorder="1"/>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6" fillId="11" borderId="34" xfId="4" applyFont="1" applyFill="1" applyBorder="1" applyAlignment="1">
      <alignment horizontal="right" vertical="center" wrapText="1"/>
    </xf>
    <xf numFmtId="0" fontId="6" fillId="11" borderId="0" xfId="4" applyFont="1" applyFill="1" applyAlignment="1">
      <alignment horizontal="right" vertical="center" wrapText="1"/>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30" fillId="11" borderId="0" xfId="4" applyFont="1" applyFill="1"/>
    <xf numFmtId="0" fontId="6" fillId="11" borderId="0" xfId="4" applyFont="1" applyFill="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30" fillId="11" borderId="0" xfId="4" applyFont="1" applyFill="1" applyAlignment="1">
      <alignment vertical="top"/>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5" xfId="4" applyFont="1" applyFill="1" applyBorder="1" applyAlignment="1">
      <alignment horizontal="left" vertical="center" wrapText="1"/>
    </xf>
    <xf numFmtId="0" fontId="6" fillId="11" borderId="1" xfId="4" applyFont="1" applyFill="1" applyBorder="1" applyAlignment="1">
      <alignment horizontal="left" vertical="center" wrapText="1"/>
    </xf>
    <xf numFmtId="0" fontId="30" fillId="11" borderId="0" xfId="4" applyFont="1" applyFill="1" applyAlignment="1" applyProtection="1">
      <alignment vertical="top"/>
      <protection locked="0"/>
    </xf>
    <xf numFmtId="0" fontId="30" fillId="11" borderId="0" xfId="4" applyFont="1" applyFill="1" applyProtection="1">
      <protection locked="0"/>
    </xf>
    <xf numFmtId="0" fontId="30" fillId="11" borderId="0" xfId="4" applyFont="1" applyFill="1" applyAlignment="1" applyProtection="1">
      <alignment vertical="top" wrapText="1"/>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Alignment="1">
      <alignment horizontal="right" vertical="center"/>
    </xf>
    <xf numFmtId="0" fontId="31" fillId="11" borderId="0" xfId="4" applyFont="1" applyFill="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30" fillId="11" borderId="34" xfId="4" applyFont="1" applyFill="1" applyBorder="1" applyAlignment="1">
      <alignment wrapText="1"/>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0" fillId="0" borderId="1" xfId="0" applyNumberFormat="1" applyBorder="1" applyAlignment="1">
      <alignment horizontal="right" vertical="center"/>
    </xf>
    <xf numFmtId="3" fontId="0" fillId="0" borderId="0" xfId="0" applyNumberFormat="1" applyAlignment="1">
      <alignment horizontal="right" vertical="center"/>
    </xf>
    <xf numFmtId="3" fontId="0" fillId="0" borderId="2" xfId="0" applyNumberFormat="1" applyBorder="1" applyAlignment="1">
      <alignment horizontal="right" vertical="center"/>
    </xf>
    <xf numFmtId="3" fontId="0" fillId="0" borderId="1" xfId="0" applyNumberFormat="1" applyBorder="1" applyAlignment="1">
      <alignment vertical="center"/>
    </xf>
    <xf numFmtId="3" fontId="0" fillId="0" borderId="0" xfId="0" applyNumberFormat="1" applyAlignment="1">
      <alignment vertical="center"/>
    </xf>
    <xf numFmtId="3" fontId="0" fillId="0" borderId="2" xfId="0" applyNumberFormat="1" applyBorder="1" applyAlignment="1">
      <alignment vertical="center"/>
    </xf>
    <xf numFmtId="3" fontId="3" fillId="0" borderId="1" xfId="0" applyNumberFormat="1" applyFont="1" applyBorder="1" applyAlignment="1">
      <alignment horizontal="left" wrapText="1"/>
    </xf>
    <xf numFmtId="3" fontId="0" fillId="0" borderId="2" xfId="0" applyNumberFormat="1" applyBorder="1" applyAlignment="1">
      <alignment horizontal="left" wrapText="1"/>
    </xf>
    <xf numFmtId="3" fontId="3" fillId="0" borderId="0" xfId="0" applyNumberFormat="1" applyFont="1" applyAlignment="1">
      <alignment horizontal="left" wrapText="1"/>
    </xf>
    <xf numFmtId="3" fontId="3" fillId="0" borderId="2" xfId="0" applyNumberFormat="1" applyFont="1" applyBorder="1" applyAlignment="1">
      <alignment horizontal="left" wrapText="1"/>
    </xf>
    <xf numFmtId="3" fontId="0" fillId="0" borderId="1" xfId="0" applyNumberFormat="1" applyBorder="1" applyAlignment="1">
      <alignment horizontal="right"/>
    </xf>
    <xf numFmtId="3" fontId="0" fillId="0" borderId="0" xfId="0" applyNumberFormat="1" applyAlignment="1">
      <alignment horizontal="right"/>
    </xf>
    <xf numFmtId="3" fontId="0" fillId="0" borderId="2" xfId="0" applyNumberFormat="1" applyBorder="1" applyAlignment="1">
      <alignment horizontal="right"/>
    </xf>
    <xf numFmtId="3" fontId="0" fillId="0" borderId="0" xfId="0" applyNumberFormat="1" applyAlignment="1">
      <alignment horizontal="left" wrapText="1"/>
    </xf>
    <xf numFmtId="0" fontId="0" fillId="0" borderId="1" xfId="0" applyBorder="1" applyAlignment="1">
      <alignment horizontal="left" vertical="center"/>
    </xf>
    <xf numFmtId="0" fontId="0" fillId="0" borderId="2" xfId="0" applyBorder="1" applyAlignment="1">
      <alignment horizontal="left" vertical="center"/>
    </xf>
    <xf numFmtId="3" fontId="3" fillId="0" borderId="1" xfId="0" applyNumberFormat="1" applyFont="1" applyBorder="1" applyAlignment="1">
      <alignment horizontal="right" vertical="center"/>
    </xf>
    <xf numFmtId="3" fontId="3" fillId="0" borderId="2" xfId="0" applyNumberFormat="1" applyFont="1" applyBorder="1" applyAlignment="1">
      <alignment horizontal="right" vertical="center"/>
    </xf>
    <xf numFmtId="3" fontId="36" fillId="0" borderId="1" xfId="0" applyNumberFormat="1" applyFont="1" applyBorder="1" applyAlignment="1">
      <alignment horizontal="right" vertical="center"/>
    </xf>
    <xf numFmtId="3" fontId="36" fillId="0" borderId="2" xfId="0" applyNumberFormat="1" applyFont="1" applyBorder="1" applyAlignment="1">
      <alignment horizontal="righ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cellXfs>
  <cellStyles count="13">
    <cellStyle name="Brand Default" xfId="6" xr:uid="{9050A600-2C28-4DD1-8ECD-818879515C8B}"/>
    <cellStyle name="Hyperlink 2" xfId="2" xr:uid="{00000000-0005-0000-0000-000000000000}"/>
    <cellStyle name="Normal" xfId="0" builtinId="0"/>
    <cellStyle name="Normal 2" xfId="3" xr:uid="{00000000-0005-0000-0000-000002000000}"/>
    <cellStyle name="Normal 2 2" xfId="5" xr:uid="{00000000-0005-0000-0000-000003000000}"/>
    <cellStyle name="Normal 2 2 2" xfId="7" xr:uid="{1DBB36BD-F811-42DA-A8DC-FF45295D4058}"/>
    <cellStyle name="Normal 3" xfId="4" xr:uid="{00000000-0005-0000-0000-000004000000}"/>
    <cellStyle name="Normal 3 2" xfId="11" xr:uid="{94D36200-8CB6-42AE-BD8D-FBF8720D1885}"/>
    <cellStyle name="Normal 3 3" xfId="9" xr:uid="{3B353954-2205-476D-8309-3F4513C44015}"/>
    <cellStyle name="Normal 4" xfId="10" xr:uid="{E16C6635-22B9-45A3-957D-D1A82AF7B5EF}"/>
    <cellStyle name="Normal 4 2" xfId="12" xr:uid="{F5823B60-33AF-424F-8D31-39FB721AE365}"/>
    <cellStyle name="Normalno 2" xfId="8" xr:uid="{7D22E947-967B-4436-B4EB-9CD195417181}"/>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view="pageBreakPreview" zoomScaleNormal="100" zoomScaleSheetLayoutView="100" workbookViewId="0">
      <selection sqref="A1:C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17" t="s">
        <v>307</v>
      </c>
      <c r="B1" s="218"/>
      <c r="C1" s="218"/>
      <c r="D1" s="92"/>
      <c r="E1" s="92"/>
      <c r="F1" s="92"/>
      <c r="G1" s="92"/>
      <c r="H1" s="92"/>
      <c r="I1" s="92"/>
      <c r="J1" s="93"/>
    </row>
    <row r="2" spans="1:20" ht="14.45" customHeight="1" x14ac:dyDescent="0.25">
      <c r="A2" s="219" t="s">
        <v>323</v>
      </c>
      <c r="B2" s="220"/>
      <c r="C2" s="220"/>
      <c r="D2" s="220"/>
      <c r="E2" s="220"/>
      <c r="F2" s="220"/>
      <c r="G2" s="220"/>
      <c r="H2" s="220"/>
      <c r="I2" s="220"/>
      <c r="J2" s="221"/>
    </row>
    <row r="3" spans="1:20" x14ac:dyDescent="0.25">
      <c r="A3" s="94"/>
      <c r="B3" s="95"/>
      <c r="C3" s="95"/>
      <c r="D3" s="95"/>
      <c r="E3" s="95"/>
      <c r="F3" s="95"/>
      <c r="G3" s="95"/>
      <c r="H3" s="95"/>
      <c r="I3" s="95"/>
      <c r="J3" s="96"/>
    </row>
    <row r="4" spans="1:20" ht="33.6" customHeight="1" x14ac:dyDescent="0.25">
      <c r="A4" s="222" t="s">
        <v>308</v>
      </c>
      <c r="B4" s="223"/>
      <c r="C4" s="223"/>
      <c r="D4" s="223"/>
      <c r="E4" s="224">
        <v>45292</v>
      </c>
      <c r="F4" s="225"/>
      <c r="G4" s="99" t="s">
        <v>0</v>
      </c>
      <c r="H4" s="224">
        <v>45657</v>
      </c>
      <c r="I4" s="225"/>
      <c r="J4" s="100"/>
    </row>
    <row r="5" spans="1:20" s="72" customFormat="1" ht="10.15" customHeight="1" x14ac:dyDescent="0.25">
      <c r="A5" s="226"/>
      <c r="B5" s="227"/>
      <c r="C5" s="227"/>
      <c r="D5" s="227"/>
      <c r="E5" s="227"/>
      <c r="F5" s="227"/>
      <c r="G5" s="227"/>
      <c r="H5" s="227"/>
      <c r="I5" s="227"/>
      <c r="J5" s="228"/>
      <c r="N5" s="73"/>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213" t="s">
        <v>332</v>
      </c>
      <c r="B10" s="214"/>
      <c r="C10" s="214"/>
      <c r="D10" s="214"/>
      <c r="E10" s="214"/>
      <c r="F10" s="214"/>
      <c r="G10" s="214"/>
      <c r="H10" s="214"/>
      <c r="I10" s="214"/>
      <c r="J10" s="107"/>
    </row>
    <row r="11" spans="1:20" ht="24.6" customHeight="1" x14ac:dyDescent="0.25">
      <c r="A11" s="201" t="s">
        <v>309</v>
      </c>
      <c r="B11" s="215"/>
      <c r="C11" s="207" t="s">
        <v>449</v>
      </c>
      <c r="D11" s="208"/>
      <c r="E11" s="108"/>
      <c r="F11" s="175" t="s">
        <v>333</v>
      </c>
      <c r="G11" s="211"/>
      <c r="H11" s="186"/>
      <c r="I11" s="187"/>
      <c r="J11" s="110"/>
    </row>
    <row r="12" spans="1:20" ht="14.45" customHeight="1" x14ac:dyDescent="0.25">
      <c r="A12" s="111"/>
      <c r="B12" s="112"/>
      <c r="C12" s="112"/>
      <c r="D12" s="112"/>
      <c r="E12" s="216"/>
      <c r="F12" s="216"/>
      <c r="G12" s="216"/>
      <c r="H12" s="216"/>
      <c r="I12" s="113"/>
      <c r="J12" s="110"/>
    </row>
    <row r="13" spans="1:20" ht="21" customHeight="1" x14ac:dyDescent="0.25">
      <c r="A13" s="174" t="s">
        <v>324</v>
      </c>
      <c r="B13" s="211"/>
      <c r="C13" s="207" t="s">
        <v>450</v>
      </c>
      <c r="D13" s="208"/>
      <c r="E13" s="229"/>
      <c r="F13" s="216"/>
      <c r="G13" s="216"/>
      <c r="H13" s="216"/>
      <c r="I13" s="113"/>
      <c r="J13" s="110"/>
    </row>
    <row r="14" spans="1:20" ht="10.9" customHeight="1" x14ac:dyDescent="0.25">
      <c r="A14" s="108"/>
      <c r="B14" s="113"/>
      <c r="C14" s="88"/>
      <c r="D14" s="88"/>
      <c r="E14" s="183"/>
      <c r="F14" s="183"/>
      <c r="G14" s="183"/>
      <c r="H14" s="183"/>
      <c r="I14" s="112"/>
      <c r="J14" s="115"/>
    </row>
    <row r="15" spans="1:20" ht="22.9" customHeight="1" x14ac:dyDescent="0.25">
      <c r="A15" s="174" t="s">
        <v>310</v>
      </c>
      <c r="B15" s="211"/>
      <c r="C15" s="207" t="s">
        <v>452</v>
      </c>
      <c r="D15" s="208"/>
      <c r="E15" s="212"/>
      <c r="F15" s="203"/>
      <c r="G15" s="109" t="s">
        <v>334</v>
      </c>
      <c r="H15" s="186" t="s">
        <v>451</v>
      </c>
      <c r="I15" s="187"/>
      <c r="J15" s="117"/>
    </row>
    <row r="16" spans="1:20" ht="10.9" customHeight="1" x14ac:dyDescent="0.25">
      <c r="A16" s="108"/>
      <c r="B16" s="113"/>
      <c r="C16" s="112"/>
      <c r="D16" s="112"/>
      <c r="E16" s="183"/>
      <c r="F16" s="183"/>
      <c r="G16" s="198"/>
      <c r="H16" s="198"/>
      <c r="I16" s="112"/>
      <c r="J16" s="115"/>
    </row>
    <row r="17" spans="1:10" ht="22.9" customHeight="1" x14ac:dyDescent="0.25">
      <c r="A17" s="114"/>
      <c r="B17" s="109" t="s">
        <v>335</v>
      </c>
      <c r="C17" s="207" t="s">
        <v>453</v>
      </c>
      <c r="D17" s="208"/>
      <c r="E17" s="116"/>
      <c r="F17" s="116"/>
      <c r="G17" s="116"/>
      <c r="H17" s="116"/>
      <c r="I17" s="116"/>
      <c r="J17" s="117"/>
    </row>
    <row r="18" spans="1:10" x14ac:dyDescent="0.25">
      <c r="A18" s="209"/>
      <c r="B18" s="210"/>
      <c r="C18" s="183"/>
      <c r="D18" s="183"/>
      <c r="E18" s="183"/>
      <c r="F18" s="183"/>
      <c r="G18" s="183"/>
      <c r="H18" s="183"/>
      <c r="I18" s="112"/>
      <c r="J18" s="115"/>
    </row>
    <row r="19" spans="1:10" x14ac:dyDescent="0.25">
      <c r="A19" s="201" t="s">
        <v>311</v>
      </c>
      <c r="B19" s="202"/>
      <c r="C19" s="176" t="s">
        <v>454</v>
      </c>
      <c r="D19" s="177"/>
      <c r="E19" s="177"/>
      <c r="F19" s="177"/>
      <c r="G19" s="177"/>
      <c r="H19" s="177"/>
      <c r="I19" s="177"/>
      <c r="J19" s="178"/>
    </row>
    <row r="20" spans="1:10" x14ac:dyDescent="0.25">
      <c r="A20" s="111"/>
      <c r="B20" s="112"/>
      <c r="C20" s="118"/>
      <c r="D20" s="112"/>
      <c r="E20" s="183"/>
      <c r="F20" s="183"/>
      <c r="G20" s="183"/>
      <c r="H20" s="183"/>
      <c r="I20" s="112"/>
      <c r="J20" s="115"/>
    </row>
    <row r="21" spans="1:10" x14ac:dyDescent="0.25">
      <c r="A21" s="201" t="s">
        <v>312</v>
      </c>
      <c r="B21" s="202"/>
      <c r="C21" s="186">
        <v>52210</v>
      </c>
      <c r="D21" s="187"/>
      <c r="E21" s="183"/>
      <c r="F21" s="183"/>
      <c r="G21" s="176" t="s">
        <v>455</v>
      </c>
      <c r="H21" s="177"/>
      <c r="I21" s="177"/>
      <c r="J21" s="178"/>
    </row>
    <row r="22" spans="1:10" x14ac:dyDescent="0.25">
      <c r="A22" s="111"/>
      <c r="B22" s="112"/>
      <c r="C22" s="112"/>
      <c r="D22" s="112"/>
      <c r="E22" s="183"/>
      <c r="F22" s="183"/>
      <c r="G22" s="183"/>
      <c r="H22" s="183"/>
      <c r="I22" s="112"/>
      <c r="J22" s="115"/>
    </row>
    <row r="23" spans="1:10" x14ac:dyDescent="0.25">
      <c r="A23" s="201" t="s">
        <v>313</v>
      </c>
      <c r="B23" s="202"/>
      <c r="C23" s="176" t="s">
        <v>456</v>
      </c>
      <c r="D23" s="177"/>
      <c r="E23" s="177"/>
      <c r="F23" s="177"/>
      <c r="G23" s="177"/>
      <c r="H23" s="177"/>
      <c r="I23" s="177"/>
      <c r="J23" s="178"/>
    </row>
    <row r="24" spans="1:10" x14ac:dyDescent="0.25">
      <c r="A24" s="111"/>
      <c r="B24" s="112"/>
      <c r="C24" s="88"/>
      <c r="D24" s="112"/>
      <c r="E24" s="183"/>
      <c r="F24" s="183"/>
      <c r="G24" s="183"/>
      <c r="H24" s="183"/>
      <c r="I24" s="112"/>
      <c r="J24" s="115"/>
    </row>
    <row r="25" spans="1:10" x14ac:dyDescent="0.25">
      <c r="A25" s="201" t="s">
        <v>314</v>
      </c>
      <c r="B25" s="202"/>
      <c r="C25" s="204" t="s">
        <v>457</v>
      </c>
      <c r="D25" s="205"/>
      <c r="E25" s="205"/>
      <c r="F25" s="205"/>
      <c r="G25" s="205"/>
      <c r="H25" s="205"/>
      <c r="I25" s="205"/>
      <c r="J25" s="206"/>
    </row>
    <row r="26" spans="1:10" x14ac:dyDescent="0.25">
      <c r="A26" s="111"/>
      <c r="B26" s="112"/>
      <c r="C26" s="118"/>
      <c r="D26" s="112"/>
      <c r="E26" s="183"/>
      <c r="F26" s="183"/>
      <c r="G26" s="183"/>
      <c r="H26" s="183"/>
      <c r="I26" s="112"/>
      <c r="J26" s="115"/>
    </row>
    <row r="27" spans="1:10" x14ac:dyDescent="0.25">
      <c r="A27" s="201" t="s">
        <v>315</v>
      </c>
      <c r="B27" s="202"/>
      <c r="C27" s="204" t="s">
        <v>458</v>
      </c>
      <c r="D27" s="205"/>
      <c r="E27" s="205"/>
      <c r="F27" s="205"/>
      <c r="G27" s="205"/>
      <c r="H27" s="205"/>
      <c r="I27" s="205"/>
      <c r="J27" s="206"/>
    </row>
    <row r="28" spans="1:10" ht="13.9" customHeight="1" x14ac:dyDescent="0.25">
      <c r="A28" s="111"/>
      <c r="B28" s="112"/>
      <c r="C28" s="118"/>
      <c r="D28" s="112"/>
      <c r="E28" s="183"/>
      <c r="F28" s="183"/>
      <c r="G28" s="183"/>
      <c r="H28" s="183"/>
      <c r="I28" s="112"/>
      <c r="J28" s="115"/>
    </row>
    <row r="29" spans="1:10" ht="22.9" customHeight="1" x14ac:dyDescent="0.25">
      <c r="A29" s="174" t="s">
        <v>325</v>
      </c>
      <c r="B29" s="202"/>
      <c r="C29" s="40">
        <v>7470</v>
      </c>
      <c r="D29" s="119"/>
      <c r="E29" s="179"/>
      <c r="F29" s="179"/>
      <c r="G29" s="179"/>
      <c r="H29" s="179"/>
      <c r="I29" s="120"/>
      <c r="J29" s="121"/>
    </row>
    <row r="30" spans="1:10" x14ac:dyDescent="0.25">
      <c r="A30" s="111"/>
      <c r="B30" s="112"/>
      <c r="C30" s="112"/>
      <c r="D30" s="112"/>
      <c r="E30" s="183"/>
      <c r="F30" s="183"/>
      <c r="G30" s="183"/>
      <c r="H30" s="183"/>
      <c r="I30" s="120"/>
      <c r="J30" s="121"/>
    </row>
    <row r="31" spans="1:10" x14ac:dyDescent="0.25">
      <c r="A31" s="201" t="s">
        <v>316</v>
      </c>
      <c r="B31" s="202"/>
      <c r="C31" s="41" t="s">
        <v>338</v>
      </c>
      <c r="D31" s="200" t="s">
        <v>336</v>
      </c>
      <c r="E31" s="184"/>
      <c r="F31" s="184"/>
      <c r="G31" s="184"/>
      <c r="H31" s="112"/>
      <c r="I31" s="122" t="s">
        <v>337</v>
      </c>
      <c r="J31" s="123" t="s">
        <v>338</v>
      </c>
    </row>
    <row r="32" spans="1:10" x14ac:dyDescent="0.25">
      <c r="A32" s="201"/>
      <c r="B32" s="202"/>
      <c r="C32" s="124"/>
      <c r="D32" s="99"/>
      <c r="E32" s="203"/>
      <c r="F32" s="203"/>
      <c r="G32" s="203"/>
      <c r="H32" s="203"/>
      <c r="I32" s="120"/>
      <c r="J32" s="121"/>
    </row>
    <row r="33" spans="1:10" x14ac:dyDescent="0.25">
      <c r="A33" s="201" t="s">
        <v>326</v>
      </c>
      <c r="B33" s="202"/>
      <c r="C33" s="40" t="s">
        <v>340</v>
      </c>
      <c r="D33" s="200" t="s">
        <v>339</v>
      </c>
      <c r="E33" s="184"/>
      <c r="F33" s="184"/>
      <c r="G33" s="184"/>
      <c r="H33" s="116"/>
      <c r="I33" s="122" t="s">
        <v>340</v>
      </c>
      <c r="J33" s="123" t="s">
        <v>341</v>
      </c>
    </row>
    <row r="34" spans="1:10" x14ac:dyDescent="0.25">
      <c r="A34" s="111"/>
      <c r="B34" s="112"/>
      <c r="C34" s="112"/>
      <c r="D34" s="112"/>
      <c r="E34" s="183"/>
      <c r="F34" s="183"/>
      <c r="G34" s="183"/>
      <c r="H34" s="183"/>
      <c r="I34" s="112"/>
      <c r="J34" s="115"/>
    </row>
    <row r="35" spans="1:10" x14ac:dyDescent="0.25">
      <c r="A35" s="200" t="s">
        <v>327</v>
      </c>
      <c r="B35" s="184"/>
      <c r="C35" s="184"/>
      <c r="D35" s="184"/>
      <c r="E35" s="184" t="s">
        <v>317</v>
      </c>
      <c r="F35" s="184"/>
      <c r="G35" s="184"/>
      <c r="H35" s="184"/>
      <c r="I35" s="184"/>
      <c r="J35" s="125" t="s">
        <v>318</v>
      </c>
    </row>
    <row r="36" spans="1:10" x14ac:dyDescent="0.25">
      <c r="A36" s="111"/>
      <c r="B36" s="112"/>
      <c r="C36" s="112"/>
      <c r="D36" s="112"/>
      <c r="E36" s="183"/>
      <c r="F36" s="183"/>
      <c r="G36" s="183"/>
      <c r="H36" s="183"/>
      <c r="I36" s="112"/>
      <c r="J36" s="121"/>
    </row>
    <row r="37" spans="1:10" x14ac:dyDescent="0.25">
      <c r="A37" s="171" t="s">
        <v>459</v>
      </c>
      <c r="B37" s="172"/>
      <c r="C37" s="172"/>
      <c r="D37" s="172"/>
      <c r="E37" s="171" t="s">
        <v>460</v>
      </c>
      <c r="F37" s="172"/>
      <c r="G37" s="172"/>
      <c r="H37" s="172"/>
      <c r="I37" s="173"/>
      <c r="J37" s="89" t="s">
        <v>461</v>
      </c>
    </row>
    <row r="38" spans="1:10" x14ac:dyDescent="0.25">
      <c r="A38" s="78"/>
      <c r="B38" s="88"/>
      <c r="C38" s="91"/>
      <c r="D38" s="199"/>
      <c r="E38" s="199"/>
      <c r="F38" s="199"/>
      <c r="G38" s="199"/>
      <c r="H38" s="199"/>
      <c r="I38" s="199"/>
      <c r="J38" s="79"/>
    </row>
    <row r="39" spans="1:10" x14ac:dyDescent="0.25">
      <c r="A39" s="171" t="s">
        <v>462</v>
      </c>
      <c r="B39" s="172"/>
      <c r="C39" s="172"/>
      <c r="D39" s="173"/>
      <c r="E39" s="171" t="s">
        <v>463</v>
      </c>
      <c r="F39" s="172"/>
      <c r="G39" s="172"/>
      <c r="H39" s="172"/>
      <c r="I39" s="173"/>
      <c r="J39" s="40" t="s">
        <v>464</v>
      </c>
    </row>
    <row r="40" spans="1:10" x14ac:dyDescent="0.25">
      <c r="A40" s="78"/>
      <c r="B40" s="88"/>
      <c r="C40" s="91"/>
      <c r="D40" s="90"/>
      <c r="E40" s="199"/>
      <c r="F40" s="199"/>
      <c r="G40" s="199"/>
      <c r="H40" s="199"/>
      <c r="I40" s="87"/>
      <c r="J40" s="79"/>
    </row>
    <row r="41" spans="1:10" x14ac:dyDescent="0.25">
      <c r="A41" s="171" t="s">
        <v>465</v>
      </c>
      <c r="B41" s="172"/>
      <c r="C41" s="172"/>
      <c r="D41" s="173"/>
      <c r="E41" s="171" t="s">
        <v>466</v>
      </c>
      <c r="F41" s="172"/>
      <c r="G41" s="172"/>
      <c r="H41" s="172"/>
      <c r="I41" s="173"/>
      <c r="J41" s="40" t="s">
        <v>467</v>
      </c>
    </row>
    <row r="42" spans="1:10" x14ac:dyDescent="0.25">
      <c r="A42" s="78"/>
      <c r="B42" s="88"/>
      <c r="C42" s="91"/>
      <c r="D42" s="90"/>
      <c r="E42" s="199"/>
      <c r="F42" s="199"/>
      <c r="G42" s="199"/>
      <c r="H42" s="199"/>
      <c r="I42" s="87"/>
      <c r="J42" s="79"/>
    </row>
    <row r="43" spans="1:10" x14ac:dyDescent="0.25">
      <c r="A43" s="171" t="s">
        <v>468</v>
      </c>
      <c r="B43" s="172"/>
      <c r="C43" s="172"/>
      <c r="D43" s="173"/>
      <c r="E43" s="171" t="s">
        <v>469</v>
      </c>
      <c r="F43" s="172"/>
      <c r="G43" s="172"/>
      <c r="H43" s="172"/>
      <c r="I43" s="173"/>
      <c r="J43" s="40" t="s">
        <v>470</v>
      </c>
    </row>
    <row r="44" spans="1:10" x14ac:dyDescent="0.25">
      <c r="A44" s="80"/>
      <c r="B44" s="91"/>
      <c r="C44" s="197"/>
      <c r="D44" s="197"/>
      <c r="E44" s="198"/>
      <c r="F44" s="198"/>
      <c r="G44" s="197"/>
      <c r="H44" s="197"/>
      <c r="I44" s="197"/>
      <c r="J44" s="79"/>
    </row>
    <row r="45" spans="1:10" x14ac:dyDescent="0.25">
      <c r="A45" s="171" t="s">
        <v>588</v>
      </c>
      <c r="B45" s="172"/>
      <c r="C45" s="172"/>
      <c r="D45" s="173"/>
      <c r="E45" s="171" t="s">
        <v>589</v>
      </c>
      <c r="F45" s="172"/>
      <c r="G45" s="172"/>
      <c r="H45" s="172"/>
      <c r="I45" s="173"/>
      <c r="J45" s="138" t="s">
        <v>590</v>
      </c>
    </row>
    <row r="46" spans="1:10" x14ac:dyDescent="0.25">
      <c r="A46" s="80"/>
      <c r="B46" s="91"/>
      <c r="C46" s="91"/>
      <c r="D46" s="88"/>
      <c r="E46" s="198"/>
      <c r="F46" s="198"/>
      <c r="G46" s="197"/>
      <c r="H46" s="197"/>
      <c r="I46" s="88"/>
      <c r="J46" s="79"/>
    </row>
    <row r="47" spans="1:10" x14ac:dyDescent="0.25">
      <c r="A47" s="171" t="s">
        <v>606</v>
      </c>
      <c r="B47" s="172"/>
      <c r="C47" s="172"/>
      <c r="D47" s="173"/>
      <c r="E47" s="171" t="s">
        <v>610</v>
      </c>
      <c r="F47" s="172"/>
      <c r="G47" s="172"/>
      <c r="H47" s="172"/>
      <c r="I47" s="173"/>
      <c r="J47" s="138" t="s">
        <v>609</v>
      </c>
    </row>
    <row r="48" spans="1:10" x14ac:dyDescent="0.25">
      <c r="A48" s="80"/>
      <c r="B48" s="91"/>
      <c r="C48" s="91"/>
      <c r="D48" s="88"/>
      <c r="E48" s="198"/>
      <c r="F48" s="198"/>
      <c r="G48" s="197"/>
      <c r="H48" s="197"/>
      <c r="I48" s="88"/>
      <c r="J48" s="79"/>
    </row>
    <row r="49" spans="1:10" x14ac:dyDescent="0.25">
      <c r="A49" s="171" t="s">
        <v>605</v>
      </c>
      <c r="B49" s="172"/>
      <c r="C49" s="172"/>
      <c r="D49" s="173"/>
      <c r="E49" s="171" t="s">
        <v>610</v>
      </c>
      <c r="F49" s="172"/>
      <c r="G49" s="172"/>
      <c r="H49" s="172"/>
      <c r="I49" s="173"/>
      <c r="J49" s="138" t="s">
        <v>611</v>
      </c>
    </row>
    <row r="50" spans="1:10" x14ac:dyDescent="0.25">
      <c r="A50" s="80"/>
      <c r="B50" s="91"/>
      <c r="C50" s="91"/>
      <c r="D50" s="88"/>
      <c r="E50" s="198"/>
      <c r="F50" s="198"/>
      <c r="G50" s="197"/>
      <c r="H50" s="197"/>
      <c r="I50" s="88"/>
      <c r="J50" s="79"/>
    </row>
    <row r="51" spans="1:10" x14ac:dyDescent="0.25">
      <c r="A51" s="171" t="s">
        <v>607</v>
      </c>
      <c r="B51" s="172"/>
      <c r="C51" s="172"/>
      <c r="D51" s="173"/>
      <c r="E51" s="171" t="s">
        <v>610</v>
      </c>
      <c r="F51" s="172"/>
      <c r="G51" s="172"/>
      <c r="H51" s="172"/>
      <c r="I51" s="173"/>
      <c r="J51" s="138" t="s">
        <v>612</v>
      </c>
    </row>
    <row r="52" spans="1:10" x14ac:dyDescent="0.25">
      <c r="A52" s="80"/>
      <c r="B52" s="91"/>
      <c r="C52" s="91"/>
      <c r="D52" s="88"/>
      <c r="E52" s="198"/>
      <c r="F52" s="198"/>
      <c r="G52" s="197"/>
      <c r="H52" s="197"/>
      <c r="I52" s="88"/>
      <c r="J52" s="79"/>
    </row>
    <row r="53" spans="1:10" x14ac:dyDescent="0.25">
      <c r="A53" s="171" t="s">
        <v>608</v>
      </c>
      <c r="B53" s="172"/>
      <c r="C53" s="172"/>
      <c r="D53" s="173"/>
      <c r="E53" s="171" t="s">
        <v>610</v>
      </c>
      <c r="F53" s="172"/>
      <c r="G53" s="172"/>
      <c r="H53" s="172"/>
      <c r="I53" s="173"/>
      <c r="J53" s="138" t="s">
        <v>613</v>
      </c>
    </row>
    <row r="54" spans="1:10" x14ac:dyDescent="0.25">
      <c r="A54" s="126"/>
      <c r="B54" s="118"/>
      <c r="C54" s="118"/>
      <c r="D54" s="112"/>
      <c r="E54" s="183"/>
      <c r="F54" s="183"/>
      <c r="G54" s="190"/>
      <c r="H54" s="190"/>
      <c r="I54" s="112"/>
      <c r="J54" s="127" t="s">
        <v>342</v>
      </c>
    </row>
    <row r="55" spans="1:10" x14ac:dyDescent="0.25">
      <c r="A55" s="126"/>
      <c r="B55" s="118"/>
      <c r="C55" s="118"/>
      <c r="D55" s="112"/>
      <c r="E55" s="183"/>
      <c r="F55" s="183"/>
      <c r="G55" s="190"/>
      <c r="H55" s="190"/>
      <c r="I55" s="112"/>
      <c r="J55" s="127" t="s">
        <v>343</v>
      </c>
    </row>
    <row r="56" spans="1:10" ht="14.45" customHeight="1" x14ac:dyDescent="0.25">
      <c r="A56" s="174" t="s">
        <v>319</v>
      </c>
      <c r="B56" s="175"/>
      <c r="C56" s="186" t="s">
        <v>343</v>
      </c>
      <c r="D56" s="187"/>
      <c r="E56" s="188" t="s">
        <v>344</v>
      </c>
      <c r="F56" s="189"/>
      <c r="G56" s="176"/>
      <c r="H56" s="177"/>
      <c r="I56" s="177"/>
      <c r="J56" s="178"/>
    </row>
    <row r="57" spans="1:10" x14ac:dyDescent="0.25">
      <c r="A57" s="126"/>
      <c r="B57" s="118"/>
      <c r="C57" s="190"/>
      <c r="D57" s="190"/>
      <c r="E57" s="183"/>
      <c r="F57" s="183"/>
      <c r="G57" s="191" t="s">
        <v>345</v>
      </c>
      <c r="H57" s="191"/>
      <c r="I57" s="191"/>
      <c r="J57" s="104"/>
    </row>
    <row r="58" spans="1:10" ht="13.9" customHeight="1" x14ac:dyDescent="0.25">
      <c r="A58" s="174" t="s">
        <v>320</v>
      </c>
      <c r="B58" s="175"/>
      <c r="C58" s="176" t="s">
        <v>471</v>
      </c>
      <c r="D58" s="177"/>
      <c r="E58" s="177"/>
      <c r="F58" s="177"/>
      <c r="G58" s="177"/>
      <c r="H58" s="177"/>
      <c r="I58" s="177"/>
      <c r="J58" s="178"/>
    </row>
    <row r="59" spans="1:10" x14ac:dyDescent="0.25">
      <c r="A59" s="111"/>
      <c r="B59" s="112"/>
      <c r="C59" s="179" t="s">
        <v>321</v>
      </c>
      <c r="D59" s="179"/>
      <c r="E59" s="179"/>
      <c r="F59" s="179"/>
      <c r="G59" s="179"/>
      <c r="H59" s="179"/>
      <c r="I59" s="179"/>
      <c r="J59" s="115"/>
    </row>
    <row r="60" spans="1:10" x14ac:dyDescent="0.25">
      <c r="A60" s="174" t="s">
        <v>322</v>
      </c>
      <c r="B60" s="175"/>
      <c r="C60" s="180" t="s">
        <v>472</v>
      </c>
      <c r="D60" s="181"/>
      <c r="E60" s="182"/>
      <c r="F60" s="183"/>
      <c r="G60" s="183"/>
      <c r="H60" s="184"/>
      <c r="I60" s="184"/>
      <c r="J60" s="185"/>
    </row>
    <row r="61" spans="1:10" x14ac:dyDescent="0.25">
      <c r="A61" s="111"/>
      <c r="B61" s="112"/>
      <c r="C61" s="118"/>
      <c r="D61" s="112"/>
      <c r="E61" s="183"/>
      <c r="F61" s="183"/>
      <c r="G61" s="183"/>
      <c r="H61" s="183"/>
      <c r="I61" s="112"/>
      <c r="J61" s="115"/>
    </row>
    <row r="62" spans="1:10" ht="14.45" customHeight="1" x14ac:dyDescent="0.25">
      <c r="A62" s="174" t="s">
        <v>314</v>
      </c>
      <c r="B62" s="175"/>
      <c r="C62" s="192" t="s">
        <v>457</v>
      </c>
      <c r="D62" s="193"/>
      <c r="E62" s="193"/>
      <c r="F62" s="193"/>
      <c r="G62" s="193"/>
      <c r="H62" s="193"/>
      <c r="I62" s="193"/>
      <c r="J62" s="194"/>
    </row>
    <row r="63" spans="1:10" x14ac:dyDescent="0.25">
      <c r="A63" s="111"/>
      <c r="B63" s="112"/>
      <c r="C63" s="112"/>
      <c r="D63" s="112"/>
      <c r="E63" s="183"/>
      <c r="F63" s="183"/>
      <c r="G63" s="183"/>
      <c r="H63" s="183"/>
      <c r="I63" s="112"/>
      <c r="J63" s="115"/>
    </row>
    <row r="64" spans="1:10" x14ac:dyDescent="0.25">
      <c r="A64" s="174" t="s">
        <v>346</v>
      </c>
      <c r="B64" s="175"/>
      <c r="C64" s="192"/>
      <c r="D64" s="193"/>
      <c r="E64" s="193"/>
      <c r="F64" s="193"/>
      <c r="G64" s="193"/>
      <c r="H64" s="193"/>
      <c r="I64" s="193"/>
      <c r="J64" s="194"/>
    </row>
    <row r="65" spans="1:10" ht="14.45" customHeight="1" x14ac:dyDescent="0.25">
      <c r="A65" s="111"/>
      <c r="B65" s="112"/>
      <c r="C65" s="196" t="s">
        <v>347</v>
      </c>
      <c r="D65" s="196"/>
      <c r="E65" s="196"/>
      <c r="F65" s="196"/>
      <c r="G65" s="112"/>
      <c r="H65" s="112"/>
      <c r="I65" s="112"/>
      <c r="J65" s="115"/>
    </row>
    <row r="66" spans="1:10" x14ac:dyDescent="0.25">
      <c r="A66" s="174" t="s">
        <v>348</v>
      </c>
      <c r="B66" s="175"/>
      <c r="C66" s="192"/>
      <c r="D66" s="193"/>
      <c r="E66" s="193"/>
      <c r="F66" s="193"/>
      <c r="G66" s="193"/>
      <c r="H66" s="193"/>
      <c r="I66" s="193"/>
      <c r="J66" s="194"/>
    </row>
    <row r="67" spans="1:10" ht="14.45" customHeight="1" x14ac:dyDescent="0.25">
      <c r="A67" s="128"/>
      <c r="B67" s="129"/>
      <c r="C67" s="195" t="s">
        <v>349</v>
      </c>
      <c r="D67" s="195"/>
      <c r="E67" s="195"/>
      <c r="F67" s="195"/>
      <c r="G67" s="195"/>
      <c r="H67" s="129"/>
      <c r="I67" s="129"/>
      <c r="J67" s="130"/>
    </row>
    <row r="74" spans="1:10" ht="27" customHeight="1" x14ac:dyDescent="0.25"/>
    <row r="78" spans="1:10"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3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C44:D44"/>
    <mergeCell ref="E44:F44"/>
    <mergeCell ref="G44:I44"/>
    <mergeCell ref="A45:D45"/>
    <mergeCell ref="E45:I45"/>
    <mergeCell ref="E52:F52"/>
    <mergeCell ref="G52:H52"/>
    <mergeCell ref="E50:F50"/>
    <mergeCell ref="G50:H50"/>
    <mergeCell ref="A51:D51"/>
    <mergeCell ref="E51:I51"/>
    <mergeCell ref="G46:H46"/>
    <mergeCell ref="G48:H48"/>
    <mergeCell ref="E46:F46"/>
    <mergeCell ref="A47:D47"/>
    <mergeCell ref="E47:I47"/>
    <mergeCell ref="E48:F48"/>
    <mergeCell ref="A49:D49"/>
    <mergeCell ref="E49:I49"/>
    <mergeCell ref="A66:B66"/>
    <mergeCell ref="C66:J66"/>
    <mergeCell ref="C67:G67"/>
    <mergeCell ref="E61:F61"/>
    <mergeCell ref="G61:H61"/>
    <mergeCell ref="A62:B62"/>
    <mergeCell ref="C62:J62"/>
    <mergeCell ref="E63:F63"/>
    <mergeCell ref="G63:H63"/>
    <mergeCell ref="A64:B64"/>
    <mergeCell ref="C64:J64"/>
    <mergeCell ref="C65:F65"/>
    <mergeCell ref="A53:D5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E53:I53"/>
    <mergeCell ref="E54:F54"/>
    <mergeCell ref="G54:H54"/>
    <mergeCell ref="E55:F55"/>
    <mergeCell ref="G55:H55"/>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pane ySplit="7" topLeftCell="A8" activePane="bottomLeft" state="frozen"/>
      <selection sqref="A1:C1"/>
      <selection pane="bottomLeft" sqref="A1:C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37" t="s">
        <v>1</v>
      </c>
      <c r="B1" s="238"/>
      <c r="C1" s="238"/>
      <c r="D1" s="238"/>
      <c r="E1" s="238"/>
      <c r="F1" s="238"/>
      <c r="G1" s="238"/>
      <c r="H1" s="238"/>
      <c r="I1" s="238"/>
    </row>
    <row r="2" spans="1:9" x14ac:dyDescent="0.2">
      <c r="A2" s="239" t="s">
        <v>615</v>
      </c>
      <c r="B2" s="240"/>
      <c r="C2" s="240"/>
      <c r="D2" s="240"/>
      <c r="E2" s="240"/>
      <c r="F2" s="240"/>
      <c r="G2" s="240"/>
      <c r="H2" s="240"/>
      <c r="I2" s="240"/>
    </row>
    <row r="3" spans="1:9" x14ac:dyDescent="0.2">
      <c r="A3" s="241" t="s">
        <v>448</v>
      </c>
      <c r="B3" s="241"/>
      <c r="C3" s="241"/>
      <c r="D3" s="241"/>
      <c r="E3" s="241"/>
      <c r="F3" s="241"/>
      <c r="G3" s="241"/>
      <c r="H3" s="241"/>
      <c r="I3" s="241"/>
    </row>
    <row r="4" spans="1:9" x14ac:dyDescent="0.2">
      <c r="A4" s="242" t="s">
        <v>585</v>
      </c>
      <c r="B4" s="243"/>
      <c r="C4" s="243"/>
      <c r="D4" s="243"/>
      <c r="E4" s="243"/>
      <c r="F4" s="243"/>
      <c r="G4" s="243"/>
      <c r="H4" s="243"/>
      <c r="I4" s="244"/>
    </row>
    <row r="5" spans="1:9" ht="45" x14ac:dyDescent="0.2">
      <c r="A5" s="247" t="s">
        <v>2</v>
      </c>
      <c r="B5" s="248"/>
      <c r="C5" s="248"/>
      <c r="D5" s="248"/>
      <c r="E5" s="248"/>
      <c r="F5" s="248"/>
      <c r="G5" s="86" t="s">
        <v>101</v>
      </c>
      <c r="H5" s="10" t="s">
        <v>296</v>
      </c>
      <c r="I5" s="10" t="s">
        <v>297</v>
      </c>
    </row>
    <row r="6" spans="1:9" x14ac:dyDescent="0.2">
      <c r="A6" s="245">
        <v>1</v>
      </c>
      <c r="B6" s="246"/>
      <c r="C6" s="246"/>
      <c r="D6" s="246"/>
      <c r="E6" s="246"/>
      <c r="F6" s="246"/>
      <c r="G6" s="85">
        <v>2</v>
      </c>
      <c r="H6" s="10">
        <v>3</v>
      </c>
      <c r="I6" s="10">
        <v>4</v>
      </c>
    </row>
    <row r="7" spans="1:9" x14ac:dyDescent="0.2">
      <c r="A7" s="249"/>
      <c r="B7" s="249"/>
      <c r="C7" s="249"/>
      <c r="D7" s="249"/>
      <c r="E7" s="249"/>
      <c r="F7" s="249"/>
      <c r="G7" s="249"/>
      <c r="H7" s="249"/>
      <c r="I7" s="249"/>
    </row>
    <row r="8" spans="1:9" ht="12.75" customHeight="1" x14ac:dyDescent="0.2">
      <c r="A8" s="231" t="s">
        <v>4</v>
      </c>
      <c r="B8" s="231"/>
      <c r="C8" s="231"/>
      <c r="D8" s="231"/>
      <c r="E8" s="231"/>
      <c r="F8" s="231"/>
      <c r="G8" s="11">
        <v>1</v>
      </c>
      <c r="H8" s="18">
        <v>0</v>
      </c>
      <c r="I8" s="18">
        <v>0</v>
      </c>
    </row>
    <row r="9" spans="1:9" ht="12.75" customHeight="1" x14ac:dyDescent="0.2">
      <c r="A9" s="232" t="s">
        <v>302</v>
      </c>
      <c r="B9" s="232"/>
      <c r="C9" s="232"/>
      <c r="D9" s="232"/>
      <c r="E9" s="232"/>
      <c r="F9" s="232"/>
      <c r="G9" s="12">
        <v>2</v>
      </c>
      <c r="H9" s="82">
        <f>H10+H17+H27+H38+H43</f>
        <v>2250603275</v>
      </c>
      <c r="I9" s="82">
        <f>I10+I17+I27+I38+I43</f>
        <v>2409104748</v>
      </c>
    </row>
    <row r="10" spans="1:9" ht="12.75" customHeight="1" x14ac:dyDescent="0.2">
      <c r="A10" s="234" t="s">
        <v>5</v>
      </c>
      <c r="B10" s="234"/>
      <c r="C10" s="234"/>
      <c r="D10" s="234"/>
      <c r="E10" s="234"/>
      <c r="F10" s="234"/>
      <c r="G10" s="12">
        <v>3</v>
      </c>
      <c r="H10" s="82">
        <f>H11+H12+H13+H14+H15+H16</f>
        <v>100739552</v>
      </c>
      <c r="I10" s="82">
        <f>I11+I12+I13+I14+I15+I16</f>
        <v>108872351</v>
      </c>
    </row>
    <row r="11" spans="1:9" ht="12.75" customHeight="1" x14ac:dyDescent="0.2">
      <c r="A11" s="230" t="s">
        <v>6</v>
      </c>
      <c r="B11" s="230"/>
      <c r="C11" s="230"/>
      <c r="D11" s="230"/>
      <c r="E11" s="230"/>
      <c r="F11" s="230"/>
      <c r="G11" s="11">
        <v>4</v>
      </c>
      <c r="H11" s="18">
        <v>0</v>
      </c>
      <c r="I11" s="18">
        <v>0</v>
      </c>
    </row>
    <row r="12" spans="1:9" ht="22.9" customHeight="1" x14ac:dyDescent="0.2">
      <c r="A12" s="230" t="s">
        <v>7</v>
      </c>
      <c r="B12" s="230"/>
      <c r="C12" s="230"/>
      <c r="D12" s="230"/>
      <c r="E12" s="230"/>
      <c r="F12" s="230"/>
      <c r="G12" s="11">
        <v>5</v>
      </c>
      <c r="H12" s="18">
        <v>39936417</v>
      </c>
      <c r="I12" s="18">
        <v>36596619</v>
      </c>
    </row>
    <row r="13" spans="1:9" ht="12.75" customHeight="1" x14ac:dyDescent="0.2">
      <c r="A13" s="230" t="s">
        <v>8</v>
      </c>
      <c r="B13" s="230"/>
      <c r="C13" s="230"/>
      <c r="D13" s="230"/>
      <c r="E13" s="230"/>
      <c r="F13" s="230"/>
      <c r="G13" s="11">
        <v>6</v>
      </c>
      <c r="H13" s="18">
        <v>56630245</v>
      </c>
      <c r="I13" s="18">
        <v>69002997</v>
      </c>
    </row>
    <row r="14" spans="1:9" ht="12.75" customHeight="1" x14ac:dyDescent="0.2">
      <c r="A14" s="230" t="s">
        <v>9</v>
      </c>
      <c r="B14" s="230"/>
      <c r="C14" s="230"/>
      <c r="D14" s="230"/>
      <c r="E14" s="230"/>
      <c r="F14" s="230"/>
      <c r="G14" s="11">
        <v>7</v>
      </c>
      <c r="H14" s="18">
        <v>7532</v>
      </c>
      <c r="I14" s="18">
        <v>7532</v>
      </c>
    </row>
    <row r="15" spans="1:9" ht="12.75" customHeight="1" x14ac:dyDescent="0.2">
      <c r="A15" s="230" t="s">
        <v>10</v>
      </c>
      <c r="B15" s="230"/>
      <c r="C15" s="230"/>
      <c r="D15" s="230"/>
      <c r="E15" s="230"/>
      <c r="F15" s="230"/>
      <c r="G15" s="11">
        <v>8</v>
      </c>
      <c r="H15" s="18">
        <v>3229669</v>
      </c>
      <c r="I15" s="18">
        <v>2133472</v>
      </c>
    </row>
    <row r="16" spans="1:9" ht="12.75" customHeight="1" x14ac:dyDescent="0.2">
      <c r="A16" s="230" t="s">
        <v>11</v>
      </c>
      <c r="B16" s="230"/>
      <c r="C16" s="230"/>
      <c r="D16" s="230"/>
      <c r="E16" s="230"/>
      <c r="F16" s="230"/>
      <c r="G16" s="11">
        <v>9</v>
      </c>
      <c r="H16" s="18">
        <v>935689</v>
      </c>
      <c r="I16" s="18">
        <v>1131731</v>
      </c>
    </row>
    <row r="17" spans="1:9" ht="12.75" customHeight="1" x14ac:dyDescent="0.2">
      <c r="A17" s="234" t="s">
        <v>12</v>
      </c>
      <c r="B17" s="234"/>
      <c r="C17" s="234"/>
      <c r="D17" s="234"/>
      <c r="E17" s="234"/>
      <c r="F17" s="234"/>
      <c r="G17" s="12">
        <v>10</v>
      </c>
      <c r="H17" s="82">
        <f>H18+H19+H20+H21+H22+H23+H24+H25+H26</f>
        <v>1006723344</v>
      </c>
      <c r="I17" s="82">
        <f>I18+I19+I20+I21+I22+I23+I24+I25+I26</f>
        <v>1176333061</v>
      </c>
    </row>
    <row r="18" spans="1:9" ht="12.75" customHeight="1" x14ac:dyDescent="0.2">
      <c r="A18" s="230" t="s">
        <v>13</v>
      </c>
      <c r="B18" s="230"/>
      <c r="C18" s="230"/>
      <c r="D18" s="230"/>
      <c r="E18" s="230"/>
      <c r="F18" s="230"/>
      <c r="G18" s="11">
        <v>11</v>
      </c>
      <c r="H18" s="18">
        <v>122200873</v>
      </c>
      <c r="I18" s="18">
        <v>157542540</v>
      </c>
    </row>
    <row r="19" spans="1:9" ht="12.75" customHeight="1" x14ac:dyDescent="0.2">
      <c r="A19" s="230" t="s">
        <v>14</v>
      </c>
      <c r="B19" s="230"/>
      <c r="C19" s="230"/>
      <c r="D19" s="230"/>
      <c r="E19" s="230"/>
      <c r="F19" s="230"/>
      <c r="G19" s="11">
        <v>12</v>
      </c>
      <c r="H19" s="18">
        <v>511959959</v>
      </c>
      <c r="I19" s="18">
        <v>501854280</v>
      </c>
    </row>
    <row r="20" spans="1:9" ht="12.75" customHeight="1" x14ac:dyDescent="0.2">
      <c r="A20" s="230" t="s">
        <v>15</v>
      </c>
      <c r="B20" s="230"/>
      <c r="C20" s="230"/>
      <c r="D20" s="230"/>
      <c r="E20" s="230"/>
      <c r="F20" s="230"/>
      <c r="G20" s="11">
        <v>13</v>
      </c>
      <c r="H20" s="18">
        <v>92733225</v>
      </c>
      <c r="I20" s="18">
        <v>96084345</v>
      </c>
    </row>
    <row r="21" spans="1:9" ht="12.75" customHeight="1" x14ac:dyDescent="0.2">
      <c r="A21" s="230" t="s">
        <v>16</v>
      </c>
      <c r="B21" s="230"/>
      <c r="C21" s="230"/>
      <c r="D21" s="230"/>
      <c r="E21" s="230"/>
      <c r="F21" s="230"/>
      <c r="G21" s="11">
        <v>14</v>
      </c>
      <c r="H21" s="18">
        <v>31566877</v>
      </c>
      <c r="I21" s="18">
        <v>36788738</v>
      </c>
    </row>
    <row r="22" spans="1:9" ht="12.75" customHeight="1" x14ac:dyDescent="0.2">
      <c r="A22" s="230" t="s">
        <v>17</v>
      </c>
      <c r="B22" s="230"/>
      <c r="C22" s="230"/>
      <c r="D22" s="230"/>
      <c r="E22" s="230"/>
      <c r="F22" s="230"/>
      <c r="G22" s="11">
        <v>15</v>
      </c>
      <c r="H22" s="18">
        <v>4487451</v>
      </c>
      <c r="I22" s="18">
        <v>8764403</v>
      </c>
    </row>
    <row r="23" spans="1:9" ht="12.75" customHeight="1" x14ac:dyDescent="0.2">
      <c r="A23" s="230" t="s">
        <v>18</v>
      </c>
      <c r="B23" s="230"/>
      <c r="C23" s="230"/>
      <c r="D23" s="230"/>
      <c r="E23" s="230"/>
      <c r="F23" s="230"/>
      <c r="G23" s="11">
        <v>16</v>
      </c>
      <c r="H23" s="18">
        <v>6722635</v>
      </c>
      <c r="I23" s="18">
        <v>1121383</v>
      </c>
    </row>
    <row r="24" spans="1:9" ht="12.75" customHeight="1" x14ac:dyDescent="0.2">
      <c r="A24" s="230" t="s">
        <v>19</v>
      </c>
      <c r="B24" s="230"/>
      <c r="C24" s="230"/>
      <c r="D24" s="230"/>
      <c r="E24" s="230"/>
      <c r="F24" s="230"/>
      <c r="G24" s="11">
        <v>17</v>
      </c>
      <c r="H24" s="18">
        <v>74435301</v>
      </c>
      <c r="I24" s="18">
        <v>201511949</v>
      </c>
    </row>
    <row r="25" spans="1:9" ht="12.75" customHeight="1" x14ac:dyDescent="0.2">
      <c r="A25" s="230" t="s">
        <v>20</v>
      </c>
      <c r="B25" s="230"/>
      <c r="C25" s="230"/>
      <c r="D25" s="230"/>
      <c r="E25" s="230"/>
      <c r="F25" s="230"/>
      <c r="G25" s="11">
        <v>18</v>
      </c>
      <c r="H25" s="18">
        <v>8523388</v>
      </c>
      <c r="I25" s="18">
        <v>11255623</v>
      </c>
    </row>
    <row r="26" spans="1:9" ht="12.75" customHeight="1" x14ac:dyDescent="0.2">
      <c r="A26" s="230" t="s">
        <v>21</v>
      </c>
      <c r="B26" s="230"/>
      <c r="C26" s="230"/>
      <c r="D26" s="230"/>
      <c r="E26" s="230"/>
      <c r="F26" s="230"/>
      <c r="G26" s="11">
        <v>19</v>
      </c>
      <c r="H26" s="18">
        <v>154093635</v>
      </c>
      <c r="I26" s="18">
        <v>161409800</v>
      </c>
    </row>
    <row r="27" spans="1:9" ht="12.75" customHeight="1" x14ac:dyDescent="0.2">
      <c r="A27" s="234" t="s">
        <v>22</v>
      </c>
      <c r="B27" s="234"/>
      <c r="C27" s="234"/>
      <c r="D27" s="234"/>
      <c r="E27" s="234"/>
      <c r="F27" s="234"/>
      <c r="G27" s="12">
        <v>20</v>
      </c>
      <c r="H27" s="82">
        <f>SUM(H28:H37)</f>
        <v>1107475076</v>
      </c>
      <c r="I27" s="82">
        <f>SUM(I28:I37)</f>
        <v>1088961608</v>
      </c>
    </row>
    <row r="28" spans="1:9" ht="12.75" customHeight="1" x14ac:dyDescent="0.2">
      <c r="A28" s="230" t="s">
        <v>23</v>
      </c>
      <c r="B28" s="230"/>
      <c r="C28" s="230"/>
      <c r="D28" s="230"/>
      <c r="E28" s="230"/>
      <c r="F28" s="230"/>
      <c r="G28" s="11">
        <v>21</v>
      </c>
      <c r="H28" s="18">
        <v>0</v>
      </c>
      <c r="I28" s="18">
        <v>0</v>
      </c>
    </row>
    <row r="29" spans="1:9" ht="12.75" customHeight="1" x14ac:dyDescent="0.2">
      <c r="A29" s="230" t="s">
        <v>24</v>
      </c>
      <c r="B29" s="230"/>
      <c r="C29" s="230"/>
      <c r="D29" s="230"/>
      <c r="E29" s="230"/>
      <c r="F29" s="230"/>
      <c r="G29" s="11">
        <v>22</v>
      </c>
      <c r="H29" s="18">
        <v>0</v>
      </c>
      <c r="I29" s="18">
        <v>0</v>
      </c>
    </row>
    <row r="30" spans="1:9" ht="12.75" customHeight="1" x14ac:dyDescent="0.2">
      <c r="A30" s="230" t="s">
        <v>25</v>
      </c>
      <c r="B30" s="230"/>
      <c r="C30" s="230"/>
      <c r="D30" s="230"/>
      <c r="E30" s="230"/>
      <c r="F30" s="230"/>
      <c r="G30" s="11">
        <v>23</v>
      </c>
      <c r="H30" s="18">
        <v>0</v>
      </c>
      <c r="I30" s="18">
        <v>0</v>
      </c>
    </row>
    <row r="31" spans="1:9" ht="24" customHeight="1" x14ac:dyDescent="0.2">
      <c r="A31" s="230" t="s">
        <v>26</v>
      </c>
      <c r="B31" s="230"/>
      <c r="C31" s="230"/>
      <c r="D31" s="230"/>
      <c r="E31" s="230"/>
      <c r="F31" s="230"/>
      <c r="G31" s="11">
        <v>24</v>
      </c>
      <c r="H31" s="18">
        <v>11715313</v>
      </c>
      <c r="I31" s="18">
        <v>11461210</v>
      </c>
    </row>
    <row r="32" spans="1:9" ht="23.45" customHeight="1" x14ac:dyDescent="0.2">
      <c r="A32" s="230" t="s">
        <v>27</v>
      </c>
      <c r="B32" s="230"/>
      <c r="C32" s="230"/>
      <c r="D32" s="230"/>
      <c r="E32" s="230"/>
      <c r="F32" s="230"/>
      <c r="G32" s="11">
        <v>25</v>
      </c>
      <c r="H32" s="18">
        <v>0</v>
      </c>
      <c r="I32" s="18">
        <v>0</v>
      </c>
    </row>
    <row r="33" spans="1:9" ht="21.6" customHeight="1" x14ac:dyDescent="0.2">
      <c r="A33" s="230" t="s">
        <v>28</v>
      </c>
      <c r="B33" s="230"/>
      <c r="C33" s="230"/>
      <c r="D33" s="230"/>
      <c r="E33" s="230"/>
      <c r="F33" s="230"/>
      <c r="G33" s="11">
        <v>26</v>
      </c>
      <c r="H33" s="18">
        <v>0</v>
      </c>
      <c r="I33" s="18">
        <v>0</v>
      </c>
    </row>
    <row r="34" spans="1:9" ht="12.75" customHeight="1" x14ac:dyDescent="0.2">
      <c r="A34" s="230" t="s">
        <v>29</v>
      </c>
      <c r="B34" s="230"/>
      <c r="C34" s="230"/>
      <c r="D34" s="230"/>
      <c r="E34" s="230"/>
      <c r="F34" s="230"/>
      <c r="G34" s="11">
        <v>27</v>
      </c>
      <c r="H34" s="18">
        <v>1052024299</v>
      </c>
      <c r="I34" s="18">
        <v>1037943400</v>
      </c>
    </row>
    <row r="35" spans="1:9" ht="12.75" customHeight="1" x14ac:dyDescent="0.2">
      <c r="A35" s="230" t="s">
        <v>30</v>
      </c>
      <c r="B35" s="230"/>
      <c r="C35" s="230"/>
      <c r="D35" s="230"/>
      <c r="E35" s="230"/>
      <c r="F35" s="230"/>
      <c r="G35" s="11">
        <v>28</v>
      </c>
      <c r="H35" s="18">
        <v>43735464</v>
      </c>
      <c r="I35" s="18">
        <v>39556998</v>
      </c>
    </row>
    <row r="36" spans="1:9" ht="12.75" customHeight="1" x14ac:dyDescent="0.2">
      <c r="A36" s="230" t="s">
        <v>31</v>
      </c>
      <c r="B36" s="230"/>
      <c r="C36" s="230"/>
      <c r="D36" s="230"/>
      <c r="E36" s="230"/>
      <c r="F36" s="230"/>
      <c r="G36" s="11">
        <v>29</v>
      </c>
      <c r="H36" s="18">
        <v>0</v>
      </c>
      <c r="I36" s="18">
        <v>0</v>
      </c>
    </row>
    <row r="37" spans="1:9" ht="12.75" customHeight="1" x14ac:dyDescent="0.2">
      <c r="A37" s="230" t="s">
        <v>32</v>
      </c>
      <c r="B37" s="230"/>
      <c r="C37" s="230"/>
      <c r="D37" s="230"/>
      <c r="E37" s="230"/>
      <c r="F37" s="230"/>
      <c r="G37" s="11">
        <v>30</v>
      </c>
      <c r="H37" s="18">
        <v>0</v>
      </c>
      <c r="I37" s="18">
        <v>0</v>
      </c>
    </row>
    <row r="38" spans="1:9" ht="12.75" customHeight="1" x14ac:dyDescent="0.2">
      <c r="A38" s="234" t="s">
        <v>33</v>
      </c>
      <c r="B38" s="234"/>
      <c r="C38" s="234"/>
      <c r="D38" s="234"/>
      <c r="E38" s="234"/>
      <c r="F38" s="234"/>
      <c r="G38" s="12">
        <v>31</v>
      </c>
      <c r="H38" s="82">
        <f>H39+H40+H41+H42</f>
        <v>12323704</v>
      </c>
      <c r="I38" s="82">
        <f>I39+I40+I41+I42</f>
        <v>8797164</v>
      </c>
    </row>
    <row r="39" spans="1:9" ht="12.75" customHeight="1" x14ac:dyDescent="0.2">
      <c r="A39" s="230" t="s">
        <v>34</v>
      </c>
      <c r="B39" s="230"/>
      <c r="C39" s="230"/>
      <c r="D39" s="230"/>
      <c r="E39" s="230"/>
      <c r="F39" s="230"/>
      <c r="G39" s="11">
        <v>32</v>
      </c>
      <c r="H39" s="18">
        <v>0</v>
      </c>
      <c r="I39" s="18">
        <v>0</v>
      </c>
    </row>
    <row r="40" spans="1:9" ht="12.75" customHeight="1" x14ac:dyDescent="0.2">
      <c r="A40" s="230" t="s">
        <v>35</v>
      </c>
      <c r="B40" s="230"/>
      <c r="C40" s="230"/>
      <c r="D40" s="230"/>
      <c r="E40" s="230"/>
      <c r="F40" s="230"/>
      <c r="G40" s="11">
        <v>33</v>
      </c>
      <c r="H40" s="18">
        <v>0</v>
      </c>
      <c r="I40" s="18">
        <v>0</v>
      </c>
    </row>
    <row r="41" spans="1:9" ht="12.75" customHeight="1" x14ac:dyDescent="0.2">
      <c r="A41" s="230" t="s">
        <v>36</v>
      </c>
      <c r="B41" s="230"/>
      <c r="C41" s="230"/>
      <c r="D41" s="230"/>
      <c r="E41" s="230"/>
      <c r="F41" s="230"/>
      <c r="G41" s="11">
        <v>34</v>
      </c>
      <c r="H41" s="18">
        <v>0</v>
      </c>
      <c r="I41" s="18">
        <v>0</v>
      </c>
    </row>
    <row r="42" spans="1:9" ht="12.75" customHeight="1" x14ac:dyDescent="0.2">
      <c r="A42" s="230" t="s">
        <v>37</v>
      </c>
      <c r="B42" s="230"/>
      <c r="C42" s="230"/>
      <c r="D42" s="230"/>
      <c r="E42" s="230"/>
      <c r="F42" s="230"/>
      <c r="G42" s="11">
        <v>35</v>
      </c>
      <c r="H42" s="18">
        <v>12323704</v>
      </c>
      <c r="I42" s="18">
        <v>8797164</v>
      </c>
    </row>
    <row r="43" spans="1:9" ht="12.75" customHeight="1" x14ac:dyDescent="0.2">
      <c r="A43" s="230" t="s">
        <v>38</v>
      </c>
      <c r="B43" s="230"/>
      <c r="C43" s="230"/>
      <c r="D43" s="230"/>
      <c r="E43" s="230"/>
      <c r="F43" s="230"/>
      <c r="G43" s="11">
        <v>36</v>
      </c>
      <c r="H43" s="18">
        <v>23341599</v>
      </c>
      <c r="I43" s="18">
        <v>26140564</v>
      </c>
    </row>
    <row r="44" spans="1:9" ht="12.75" customHeight="1" x14ac:dyDescent="0.2">
      <c r="A44" s="232" t="s">
        <v>303</v>
      </c>
      <c r="B44" s="232"/>
      <c r="C44" s="232"/>
      <c r="D44" s="232"/>
      <c r="E44" s="232"/>
      <c r="F44" s="232"/>
      <c r="G44" s="12">
        <v>37</v>
      </c>
      <c r="H44" s="82">
        <f>H45+H53+H60+H70</f>
        <v>558204212</v>
      </c>
      <c r="I44" s="82">
        <f>I45+I53+I60+I70</f>
        <v>683069956</v>
      </c>
    </row>
    <row r="45" spans="1:9" ht="12.75" customHeight="1" x14ac:dyDescent="0.2">
      <c r="A45" s="234" t="s">
        <v>39</v>
      </c>
      <c r="B45" s="234"/>
      <c r="C45" s="234"/>
      <c r="D45" s="234"/>
      <c r="E45" s="234"/>
      <c r="F45" s="234"/>
      <c r="G45" s="12">
        <v>38</v>
      </c>
      <c r="H45" s="82">
        <f>SUM(H46:H52)</f>
        <v>109738030</v>
      </c>
      <c r="I45" s="82">
        <f>SUM(I46:I52)</f>
        <v>110723969</v>
      </c>
    </row>
    <row r="46" spans="1:9" ht="12.75" customHeight="1" x14ac:dyDescent="0.2">
      <c r="A46" s="230" t="s">
        <v>40</v>
      </c>
      <c r="B46" s="230"/>
      <c r="C46" s="230"/>
      <c r="D46" s="230"/>
      <c r="E46" s="230"/>
      <c r="F46" s="230"/>
      <c r="G46" s="11">
        <v>39</v>
      </c>
      <c r="H46" s="18">
        <v>9915794</v>
      </c>
      <c r="I46" s="18">
        <v>8820166</v>
      </c>
    </row>
    <row r="47" spans="1:9" ht="12.75" customHeight="1" x14ac:dyDescent="0.2">
      <c r="A47" s="230" t="s">
        <v>41</v>
      </c>
      <c r="B47" s="230"/>
      <c r="C47" s="230"/>
      <c r="D47" s="230"/>
      <c r="E47" s="230"/>
      <c r="F47" s="230"/>
      <c r="G47" s="11">
        <v>40</v>
      </c>
      <c r="H47" s="18">
        <v>98950126</v>
      </c>
      <c r="I47" s="18">
        <v>100790993</v>
      </c>
    </row>
    <row r="48" spans="1:9" ht="12.75" customHeight="1" x14ac:dyDescent="0.2">
      <c r="A48" s="230" t="s">
        <v>42</v>
      </c>
      <c r="B48" s="230"/>
      <c r="C48" s="230"/>
      <c r="D48" s="230"/>
      <c r="E48" s="230"/>
      <c r="F48" s="230"/>
      <c r="G48" s="11">
        <v>41</v>
      </c>
      <c r="H48" s="18">
        <v>132427</v>
      </c>
      <c r="I48" s="18">
        <v>152121</v>
      </c>
    </row>
    <row r="49" spans="1:9" ht="12.75" customHeight="1" x14ac:dyDescent="0.2">
      <c r="A49" s="230" t="s">
        <v>43</v>
      </c>
      <c r="B49" s="230"/>
      <c r="C49" s="230"/>
      <c r="D49" s="230"/>
      <c r="E49" s="230"/>
      <c r="F49" s="230"/>
      <c r="G49" s="11">
        <v>42</v>
      </c>
      <c r="H49" s="18">
        <v>465798</v>
      </c>
      <c r="I49" s="18">
        <v>680651</v>
      </c>
    </row>
    <row r="50" spans="1:9" ht="12.75" customHeight="1" x14ac:dyDescent="0.2">
      <c r="A50" s="230" t="s">
        <v>44</v>
      </c>
      <c r="B50" s="230"/>
      <c r="C50" s="230"/>
      <c r="D50" s="230"/>
      <c r="E50" s="230"/>
      <c r="F50" s="230"/>
      <c r="G50" s="11">
        <v>43</v>
      </c>
      <c r="H50" s="18">
        <v>6832</v>
      </c>
      <c r="I50" s="18">
        <v>6171</v>
      </c>
    </row>
    <row r="51" spans="1:9" ht="12.75" customHeight="1" x14ac:dyDescent="0.2">
      <c r="A51" s="230" t="s">
        <v>45</v>
      </c>
      <c r="B51" s="230"/>
      <c r="C51" s="230"/>
      <c r="D51" s="230"/>
      <c r="E51" s="230"/>
      <c r="F51" s="230"/>
      <c r="G51" s="11">
        <v>44</v>
      </c>
      <c r="H51" s="18">
        <v>267053</v>
      </c>
      <c r="I51" s="18">
        <v>273867</v>
      </c>
    </row>
    <row r="52" spans="1:9" ht="12.75" customHeight="1" x14ac:dyDescent="0.2">
      <c r="A52" s="230" t="s">
        <v>46</v>
      </c>
      <c r="B52" s="230"/>
      <c r="C52" s="230"/>
      <c r="D52" s="230"/>
      <c r="E52" s="230"/>
      <c r="F52" s="230"/>
      <c r="G52" s="11">
        <v>45</v>
      </c>
      <c r="H52" s="18">
        <v>0</v>
      </c>
      <c r="I52" s="18">
        <v>0</v>
      </c>
    </row>
    <row r="53" spans="1:9" ht="12.75" customHeight="1" x14ac:dyDescent="0.2">
      <c r="A53" s="234" t="s">
        <v>47</v>
      </c>
      <c r="B53" s="234"/>
      <c r="C53" s="234"/>
      <c r="D53" s="234"/>
      <c r="E53" s="234"/>
      <c r="F53" s="234"/>
      <c r="G53" s="12">
        <v>46</v>
      </c>
      <c r="H53" s="82">
        <f>SUM(H54:H59)</f>
        <v>77998080</v>
      </c>
      <c r="I53" s="82">
        <f>SUM(I54:I59)</f>
        <v>112566027</v>
      </c>
    </row>
    <row r="54" spans="1:9" ht="12.75" customHeight="1" x14ac:dyDescent="0.2">
      <c r="A54" s="230" t="s">
        <v>48</v>
      </c>
      <c r="B54" s="230"/>
      <c r="C54" s="230"/>
      <c r="D54" s="230"/>
      <c r="E54" s="230"/>
      <c r="F54" s="230"/>
      <c r="G54" s="11">
        <v>47</v>
      </c>
      <c r="H54" s="18">
        <v>0</v>
      </c>
      <c r="I54" s="18">
        <v>0</v>
      </c>
    </row>
    <row r="55" spans="1:9" ht="12.75" customHeight="1" x14ac:dyDescent="0.2">
      <c r="A55" s="230" t="s">
        <v>49</v>
      </c>
      <c r="B55" s="230"/>
      <c r="C55" s="230"/>
      <c r="D55" s="230"/>
      <c r="E55" s="230"/>
      <c r="F55" s="230"/>
      <c r="G55" s="11">
        <v>48</v>
      </c>
      <c r="H55" s="18">
        <v>0</v>
      </c>
      <c r="I55" s="18">
        <v>0</v>
      </c>
    </row>
    <row r="56" spans="1:9" ht="12.75" customHeight="1" x14ac:dyDescent="0.2">
      <c r="A56" s="230" t="s">
        <v>50</v>
      </c>
      <c r="B56" s="230"/>
      <c r="C56" s="230"/>
      <c r="D56" s="230"/>
      <c r="E56" s="230"/>
      <c r="F56" s="230"/>
      <c r="G56" s="11">
        <v>49</v>
      </c>
      <c r="H56" s="18">
        <v>23795668</v>
      </c>
      <c r="I56" s="18">
        <v>25144460</v>
      </c>
    </row>
    <row r="57" spans="1:9" ht="12.75" customHeight="1" x14ac:dyDescent="0.2">
      <c r="A57" s="230" t="s">
        <v>51</v>
      </c>
      <c r="B57" s="230"/>
      <c r="C57" s="230"/>
      <c r="D57" s="230"/>
      <c r="E57" s="230"/>
      <c r="F57" s="230"/>
      <c r="G57" s="11">
        <v>50</v>
      </c>
      <c r="H57" s="18">
        <v>1486598</v>
      </c>
      <c r="I57" s="18">
        <v>1297507</v>
      </c>
    </row>
    <row r="58" spans="1:9" ht="12.75" customHeight="1" x14ac:dyDescent="0.2">
      <c r="A58" s="230" t="s">
        <v>52</v>
      </c>
      <c r="B58" s="230"/>
      <c r="C58" s="230"/>
      <c r="D58" s="230"/>
      <c r="E58" s="230"/>
      <c r="F58" s="230"/>
      <c r="G58" s="11">
        <v>51</v>
      </c>
      <c r="H58" s="18">
        <v>4154986</v>
      </c>
      <c r="I58" s="18">
        <v>11923388</v>
      </c>
    </row>
    <row r="59" spans="1:9" ht="12.75" customHeight="1" x14ac:dyDescent="0.2">
      <c r="A59" s="230" t="s">
        <v>53</v>
      </c>
      <c r="B59" s="230"/>
      <c r="C59" s="230"/>
      <c r="D59" s="230"/>
      <c r="E59" s="230"/>
      <c r="F59" s="230"/>
      <c r="G59" s="11">
        <v>52</v>
      </c>
      <c r="H59" s="18">
        <v>48560828</v>
      </c>
      <c r="I59" s="18">
        <v>74200672</v>
      </c>
    </row>
    <row r="60" spans="1:9" ht="12.75" customHeight="1" x14ac:dyDescent="0.2">
      <c r="A60" s="234" t="s">
        <v>54</v>
      </c>
      <c r="B60" s="234"/>
      <c r="C60" s="234"/>
      <c r="D60" s="234"/>
      <c r="E60" s="234"/>
      <c r="F60" s="234"/>
      <c r="G60" s="12">
        <v>53</v>
      </c>
      <c r="H60" s="82">
        <f>SUM(H61:H69)</f>
        <v>236396786</v>
      </c>
      <c r="I60" s="82">
        <f>SUM(I61:I69)</f>
        <v>328115024</v>
      </c>
    </row>
    <row r="61" spans="1:9" ht="12.75" customHeight="1" x14ac:dyDescent="0.2">
      <c r="A61" s="230" t="s">
        <v>23</v>
      </c>
      <c r="B61" s="230"/>
      <c r="C61" s="230"/>
      <c r="D61" s="230"/>
      <c r="E61" s="230"/>
      <c r="F61" s="230"/>
      <c r="G61" s="11">
        <v>54</v>
      </c>
      <c r="H61" s="18">
        <v>0</v>
      </c>
      <c r="I61" s="18">
        <v>0</v>
      </c>
    </row>
    <row r="62" spans="1:9" ht="27.6" customHeight="1" x14ac:dyDescent="0.2">
      <c r="A62" s="230" t="s">
        <v>24</v>
      </c>
      <c r="B62" s="230"/>
      <c r="C62" s="230"/>
      <c r="D62" s="230"/>
      <c r="E62" s="230"/>
      <c r="F62" s="230"/>
      <c r="G62" s="11">
        <v>55</v>
      </c>
      <c r="H62" s="18">
        <v>0</v>
      </c>
      <c r="I62" s="18">
        <v>0</v>
      </c>
    </row>
    <row r="63" spans="1:9" ht="12.75" customHeight="1" x14ac:dyDescent="0.2">
      <c r="A63" s="230" t="s">
        <v>25</v>
      </c>
      <c r="B63" s="230"/>
      <c r="C63" s="230"/>
      <c r="D63" s="230"/>
      <c r="E63" s="230"/>
      <c r="F63" s="230"/>
      <c r="G63" s="11">
        <v>56</v>
      </c>
      <c r="H63" s="18">
        <v>0</v>
      </c>
      <c r="I63" s="18">
        <v>0</v>
      </c>
    </row>
    <row r="64" spans="1:9" ht="25.9" customHeight="1" x14ac:dyDescent="0.2">
      <c r="A64" s="230" t="s">
        <v>55</v>
      </c>
      <c r="B64" s="230"/>
      <c r="C64" s="230"/>
      <c r="D64" s="230"/>
      <c r="E64" s="230"/>
      <c r="F64" s="230"/>
      <c r="G64" s="11">
        <v>57</v>
      </c>
      <c r="H64" s="18">
        <v>0</v>
      </c>
      <c r="I64" s="18">
        <v>0</v>
      </c>
    </row>
    <row r="65" spans="1:9" ht="21.6" customHeight="1" x14ac:dyDescent="0.2">
      <c r="A65" s="230" t="s">
        <v>27</v>
      </c>
      <c r="B65" s="230"/>
      <c r="C65" s="230"/>
      <c r="D65" s="230"/>
      <c r="E65" s="230"/>
      <c r="F65" s="230"/>
      <c r="G65" s="11">
        <v>58</v>
      </c>
      <c r="H65" s="18">
        <v>0</v>
      </c>
      <c r="I65" s="18">
        <v>0</v>
      </c>
    </row>
    <row r="66" spans="1:9" ht="21.6" customHeight="1" x14ac:dyDescent="0.2">
      <c r="A66" s="230" t="s">
        <v>28</v>
      </c>
      <c r="B66" s="230"/>
      <c r="C66" s="230"/>
      <c r="D66" s="230"/>
      <c r="E66" s="230"/>
      <c r="F66" s="230"/>
      <c r="G66" s="11">
        <v>59</v>
      </c>
      <c r="H66" s="18">
        <v>0</v>
      </c>
      <c r="I66" s="18">
        <v>0</v>
      </c>
    </row>
    <row r="67" spans="1:9" ht="12.75" customHeight="1" x14ac:dyDescent="0.2">
      <c r="A67" s="230" t="s">
        <v>29</v>
      </c>
      <c r="B67" s="230"/>
      <c r="C67" s="230"/>
      <c r="D67" s="230"/>
      <c r="E67" s="230"/>
      <c r="F67" s="230"/>
      <c r="G67" s="11">
        <v>60</v>
      </c>
      <c r="H67" s="18">
        <v>206127214</v>
      </c>
      <c r="I67" s="18">
        <v>161406282</v>
      </c>
    </row>
    <row r="68" spans="1:9" ht="12.75" customHeight="1" x14ac:dyDescent="0.2">
      <c r="A68" s="230" t="s">
        <v>30</v>
      </c>
      <c r="B68" s="230"/>
      <c r="C68" s="230"/>
      <c r="D68" s="230"/>
      <c r="E68" s="230"/>
      <c r="F68" s="230"/>
      <c r="G68" s="11">
        <v>61</v>
      </c>
      <c r="H68" s="18">
        <v>30269572</v>
      </c>
      <c r="I68" s="18">
        <v>166708742</v>
      </c>
    </row>
    <row r="69" spans="1:9" ht="12.75" customHeight="1" x14ac:dyDescent="0.2">
      <c r="A69" s="230" t="s">
        <v>56</v>
      </c>
      <c r="B69" s="230"/>
      <c r="C69" s="230"/>
      <c r="D69" s="230"/>
      <c r="E69" s="230"/>
      <c r="F69" s="230"/>
      <c r="G69" s="11">
        <v>62</v>
      </c>
      <c r="H69" s="18">
        <v>0</v>
      </c>
      <c r="I69" s="18">
        <v>0</v>
      </c>
    </row>
    <row r="70" spans="1:9" ht="12.75" customHeight="1" x14ac:dyDescent="0.2">
      <c r="A70" s="230" t="s">
        <v>57</v>
      </c>
      <c r="B70" s="230"/>
      <c r="C70" s="230"/>
      <c r="D70" s="230"/>
      <c r="E70" s="230"/>
      <c r="F70" s="230"/>
      <c r="G70" s="11">
        <v>63</v>
      </c>
      <c r="H70" s="18">
        <v>134071316</v>
      </c>
      <c r="I70" s="18">
        <v>131664936</v>
      </c>
    </row>
    <row r="71" spans="1:9" ht="12.75" customHeight="1" x14ac:dyDescent="0.2">
      <c r="A71" s="231" t="s">
        <v>58</v>
      </c>
      <c r="B71" s="231"/>
      <c r="C71" s="231"/>
      <c r="D71" s="231"/>
      <c r="E71" s="231"/>
      <c r="F71" s="231"/>
      <c r="G71" s="11">
        <v>64</v>
      </c>
      <c r="H71" s="18">
        <v>82864319</v>
      </c>
      <c r="I71" s="18">
        <v>85705003</v>
      </c>
    </row>
    <row r="72" spans="1:9" ht="12.75" customHeight="1" x14ac:dyDescent="0.2">
      <c r="A72" s="232" t="s">
        <v>304</v>
      </c>
      <c r="B72" s="232"/>
      <c r="C72" s="232"/>
      <c r="D72" s="232"/>
      <c r="E72" s="232"/>
      <c r="F72" s="232"/>
      <c r="G72" s="12">
        <v>65</v>
      </c>
      <c r="H72" s="82">
        <f>H8+H9+H44+H71</f>
        <v>2891671806</v>
      </c>
      <c r="I72" s="82">
        <f>I8+I9+I44+I71</f>
        <v>3177879707</v>
      </c>
    </row>
    <row r="73" spans="1:9" ht="12.75" customHeight="1" x14ac:dyDescent="0.2">
      <c r="A73" s="231" t="s">
        <v>59</v>
      </c>
      <c r="B73" s="231"/>
      <c r="C73" s="231"/>
      <c r="D73" s="231"/>
      <c r="E73" s="231"/>
      <c r="F73" s="231"/>
      <c r="G73" s="11">
        <v>66</v>
      </c>
      <c r="H73" s="18">
        <v>0</v>
      </c>
      <c r="I73" s="18">
        <v>0</v>
      </c>
    </row>
    <row r="74" spans="1:9" x14ac:dyDescent="0.2">
      <c r="A74" s="235" t="s">
        <v>60</v>
      </c>
      <c r="B74" s="236"/>
      <c r="C74" s="236"/>
      <c r="D74" s="236"/>
      <c r="E74" s="236"/>
      <c r="F74" s="236"/>
      <c r="G74" s="236"/>
      <c r="H74" s="236"/>
      <c r="I74" s="236"/>
    </row>
    <row r="75" spans="1:9" ht="12.75" customHeight="1" x14ac:dyDescent="0.2">
      <c r="A75" s="232" t="s">
        <v>354</v>
      </c>
      <c r="B75" s="232"/>
      <c r="C75" s="232"/>
      <c r="D75" s="232"/>
      <c r="E75" s="232"/>
      <c r="F75" s="232"/>
      <c r="G75" s="12">
        <v>67</v>
      </c>
      <c r="H75" s="83">
        <f>H76+H77+H78+H84+H85+H91+H94+H97</f>
        <v>1575192575</v>
      </c>
      <c r="I75" s="83">
        <f>I76+I77+I78+I84+I85+I91+I94+I97</f>
        <v>1632895520</v>
      </c>
    </row>
    <row r="76" spans="1:9" ht="12.75" customHeight="1" x14ac:dyDescent="0.2">
      <c r="A76" s="230" t="s">
        <v>61</v>
      </c>
      <c r="B76" s="230"/>
      <c r="C76" s="230"/>
      <c r="D76" s="230"/>
      <c r="E76" s="230"/>
      <c r="F76" s="230"/>
      <c r="G76" s="11">
        <v>68</v>
      </c>
      <c r="H76" s="18">
        <v>21766541</v>
      </c>
      <c r="I76" s="18">
        <v>21766541</v>
      </c>
    </row>
    <row r="77" spans="1:9" ht="12.75" customHeight="1" x14ac:dyDescent="0.2">
      <c r="A77" s="230" t="s">
        <v>62</v>
      </c>
      <c r="B77" s="230"/>
      <c r="C77" s="230"/>
      <c r="D77" s="230"/>
      <c r="E77" s="230"/>
      <c r="F77" s="230"/>
      <c r="G77" s="11">
        <v>69</v>
      </c>
      <c r="H77" s="18">
        <v>8039064</v>
      </c>
      <c r="I77" s="18">
        <v>8265694</v>
      </c>
    </row>
    <row r="78" spans="1:9" ht="12.75" customHeight="1" x14ac:dyDescent="0.2">
      <c r="A78" s="234" t="s">
        <v>63</v>
      </c>
      <c r="B78" s="234"/>
      <c r="C78" s="234"/>
      <c r="D78" s="234"/>
      <c r="E78" s="234"/>
      <c r="F78" s="234"/>
      <c r="G78" s="12">
        <v>70</v>
      </c>
      <c r="H78" s="83">
        <f>SUM(H79:H83)</f>
        <v>1652223</v>
      </c>
      <c r="I78" s="83">
        <f>SUM(I79:I83)</f>
        <v>1652237</v>
      </c>
    </row>
    <row r="79" spans="1:9" ht="12.75" customHeight="1" x14ac:dyDescent="0.2">
      <c r="A79" s="230" t="s">
        <v>64</v>
      </c>
      <c r="B79" s="230"/>
      <c r="C79" s="230"/>
      <c r="D79" s="230"/>
      <c r="E79" s="230"/>
      <c r="F79" s="230"/>
      <c r="G79" s="11">
        <v>71</v>
      </c>
      <c r="H79" s="18">
        <v>1652223</v>
      </c>
      <c r="I79" s="18">
        <v>1652223</v>
      </c>
    </row>
    <row r="80" spans="1:9" ht="12.75" customHeight="1" x14ac:dyDescent="0.2">
      <c r="A80" s="230" t="s">
        <v>65</v>
      </c>
      <c r="B80" s="230"/>
      <c r="C80" s="230"/>
      <c r="D80" s="230"/>
      <c r="E80" s="230"/>
      <c r="F80" s="230"/>
      <c r="G80" s="11">
        <v>72</v>
      </c>
      <c r="H80" s="18">
        <v>38952003</v>
      </c>
      <c r="I80" s="18">
        <v>33136594</v>
      </c>
    </row>
    <row r="81" spans="1:9" ht="12.75" customHeight="1" x14ac:dyDescent="0.2">
      <c r="A81" s="230" t="s">
        <v>66</v>
      </c>
      <c r="B81" s="230"/>
      <c r="C81" s="230"/>
      <c r="D81" s="230"/>
      <c r="E81" s="230"/>
      <c r="F81" s="230"/>
      <c r="G81" s="11">
        <v>73</v>
      </c>
      <c r="H81" s="18">
        <v>-38952003</v>
      </c>
      <c r="I81" s="18">
        <v>-33136594</v>
      </c>
    </row>
    <row r="82" spans="1:9" ht="12.75" customHeight="1" x14ac:dyDescent="0.2">
      <c r="A82" s="230" t="s">
        <v>67</v>
      </c>
      <c r="B82" s="230"/>
      <c r="C82" s="230"/>
      <c r="D82" s="230"/>
      <c r="E82" s="230"/>
      <c r="F82" s="230"/>
      <c r="G82" s="11">
        <v>74</v>
      </c>
      <c r="H82" s="18">
        <v>0</v>
      </c>
      <c r="I82" s="18">
        <v>0</v>
      </c>
    </row>
    <row r="83" spans="1:9" ht="12.75" customHeight="1" x14ac:dyDescent="0.2">
      <c r="A83" s="230" t="s">
        <v>68</v>
      </c>
      <c r="B83" s="230"/>
      <c r="C83" s="230"/>
      <c r="D83" s="230"/>
      <c r="E83" s="230"/>
      <c r="F83" s="230"/>
      <c r="G83" s="11">
        <v>75</v>
      </c>
      <c r="H83" s="18">
        <v>0</v>
      </c>
      <c r="I83" s="18">
        <v>14</v>
      </c>
    </row>
    <row r="84" spans="1:9" ht="12.75" customHeight="1" x14ac:dyDescent="0.2">
      <c r="A84" s="233" t="s">
        <v>69</v>
      </c>
      <c r="B84" s="233"/>
      <c r="C84" s="233"/>
      <c r="D84" s="233"/>
      <c r="E84" s="233"/>
      <c r="F84" s="233"/>
      <c r="G84" s="42">
        <v>76</v>
      </c>
      <c r="H84" s="43">
        <v>0</v>
      </c>
      <c r="I84" s="43">
        <v>0</v>
      </c>
    </row>
    <row r="85" spans="1:9" ht="12.75" customHeight="1" x14ac:dyDescent="0.2">
      <c r="A85" s="234" t="s">
        <v>446</v>
      </c>
      <c r="B85" s="234"/>
      <c r="C85" s="234"/>
      <c r="D85" s="234"/>
      <c r="E85" s="234"/>
      <c r="F85" s="234"/>
      <c r="G85" s="12">
        <v>77</v>
      </c>
      <c r="H85" s="82">
        <f>H86+H87+H88+H89+H90</f>
        <v>66419303</v>
      </c>
      <c r="I85" s="82">
        <f>I86+I87+I88+I89+I90</f>
        <v>102336819</v>
      </c>
    </row>
    <row r="86" spans="1:9" ht="25.5" customHeight="1" x14ac:dyDescent="0.2">
      <c r="A86" s="230" t="s">
        <v>447</v>
      </c>
      <c r="B86" s="230"/>
      <c r="C86" s="230"/>
      <c r="D86" s="230"/>
      <c r="E86" s="230"/>
      <c r="F86" s="230"/>
      <c r="G86" s="11">
        <v>78</v>
      </c>
      <c r="H86" s="18">
        <v>66419303</v>
      </c>
      <c r="I86" s="18">
        <v>102336819</v>
      </c>
    </row>
    <row r="87" spans="1:9" ht="12.75" customHeight="1" x14ac:dyDescent="0.2">
      <c r="A87" s="230" t="s">
        <v>70</v>
      </c>
      <c r="B87" s="230"/>
      <c r="C87" s="230"/>
      <c r="D87" s="230"/>
      <c r="E87" s="230"/>
      <c r="F87" s="230"/>
      <c r="G87" s="11">
        <v>79</v>
      </c>
      <c r="H87" s="18">
        <v>0</v>
      </c>
      <c r="I87" s="18">
        <v>0</v>
      </c>
    </row>
    <row r="88" spans="1:9" ht="12.75" customHeight="1" x14ac:dyDescent="0.2">
      <c r="A88" s="230" t="s">
        <v>71</v>
      </c>
      <c r="B88" s="230"/>
      <c r="C88" s="230"/>
      <c r="D88" s="230"/>
      <c r="E88" s="230"/>
      <c r="F88" s="230"/>
      <c r="G88" s="11">
        <v>80</v>
      </c>
      <c r="H88" s="18">
        <v>0</v>
      </c>
      <c r="I88" s="18">
        <v>0</v>
      </c>
    </row>
    <row r="89" spans="1:9" ht="12.75" customHeight="1" x14ac:dyDescent="0.2">
      <c r="A89" s="230" t="s">
        <v>350</v>
      </c>
      <c r="B89" s="230"/>
      <c r="C89" s="230"/>
      <c r="D89" s="230"/>
      <c r="E89" s="230"/>
      <c r="F89" s="230"/>
      <c r="G89" s="11">
        <v>81</v>
      </c>
      <c r="H89" s="18">
        <v>0</v>
      </c>
      <c r="I89" s="18">
        <v>0</v>
      </c>
    </row>
    <row r="90" spans="1:9" ht="12.75" customHeight="1" x14ac:dyDescent="0.2">
      <c r="A90" s="230" t="s">
        <v>351</v>
      </c>
      <c r="B90" s="230"/>
      <c r="C90" s="230"/>
      <c r="D90" s="230"/>
      <c r="E90" s="230"/>
      <c r="F90" s="230"/>
      <c r="G90" s="11">
        <v>82</v>
      </c>
      <c r="H90" s="18">
        <v>0</v>
      </c>
      <c r="I90" s="18">
        <v>0</v>
      </c>
    </row>
    <row r="91" spans="1:9" ht="12.75" customHeight="1" x14ac:dyDescent="0.2">
      <c r="A91" s="234" t="s">
        <v>352</v>
      </c>
      <c r="B91" s="234"/>
      <c r="C91" s="234"/>
      <c r="D91" s="234"/>
      <c r="E91" s="234"/>
      <c r="F91" s="234"/>
      <c r="G91" s="12">
        <v>83</v>
      </c>
      <c r="H91" s="82">
        <f>H92-H93</f>
        <v>1134622832</v>
      </c>
      <c r="I91" s="82">
        <f>I92-I93</f>
        <v>1163391506</v>
      </c>
    </row>
    <row r="92" spans="1:9" ht="12.75" customHeight="1" x14ac:dyDescent="0.2">
      <c r="A92" s="230" t="s">
        <v>72</v>
      </c>
      <c r="B92" s="230"/>
      <c r="C92" s="230"/>
      <c r="D92" s="230"/>
      <c r="E92" s="230"/>
      <c r="F92" s="230"/>
      <c r="G92" s="11">
        <v>84</v>
      </c>
      <c r="H92" s="18">
        <v>1134622832</v>
      </c>
      <c r="I92" s="18">
        <v>1163391506</v>
      </c>
    </row>
    <row r="93" spans="1:9" ht="12.75" customHeight="1" x14ac:dyDescent="0.2">
      <c r="A93" s="230" t="s">
        <v>73</v>
      </c>
      <c r="B93" s="230"/>
      <c r="C93" s="230"/>
      <c r="D93" s="230"/>
      <c r="E93" s="230"/>
      <c r="F93" s="230"/>
      <c r="G93" s="11">
        <v>85</v>
      </c>
      <c r="H93" s="18">
        <v>0</v>
      </c>
      <c r="I93" s="18">
        <v>0</v>
      </c>
    </row>
    <row r="94" spans="1:9" ht="12.75" customHeight="1" x14ac:dyDescent="0.2">
      <c r="A94" s="234" t="s">
        <v>353</v>
      </c>
      <c r="B94" s="234"/>
      <c r="C94" s="234"/>
      <c r="D94" s="234"/>
      <c r="E94" s="234"/>
      <c r="F94" s="234"/>
      <c r="G94" s="12">
        <v>86</v>
      </c>
      <c r="H94" s="82">
        <f>H95-H96</f>
        <v>62996442</v>
      </c>
      <c r="I94" s="82">
        <f>I95-I96</f>
        <v>66583201</v>
      </c>
    </row>
    <row r="95" spans="1:9" ht="12.75" customHeight="1" x14ac:dyDescent="0.2">
      <c r="A95" s="230" t="s">
        <v>74</v>
      </c>
      <c r="B95" s="230"/>
      <c r="C95" s="230"/>
      <c r="D95" s="230"/>
      <c r="E95" s="230"/>
      <c r="F95" s="230"/>
      <c r="G95" s="11">
        <v>87</v>
      </c>
      <c r="H95" s="18">
        <v>62996442</v>
      </c>
      <c r="I95" s="18">
        <v>66583201</v>
      </c>
    </row>
    <row r="96" spans="1:9" ht="12.75" customHeight="1" x14ac:dyDescent="0.2">
      <c r="A96" s="230" t="s">
        <v>75</v>
      </c>
      <c r="B96" s="230"/>
      <c r="C96" s="230"/>
      <c r="D96" s="230"/>
      <c r="E96" s="230"/>
      <c r="F96" s="230"/>
      <c r="G96" s="11">
        <v>88</v>
      </c>
      <c r="H96" s="18">
        <v>0</v>
      </c>
      <c r="I96" s="18">
        <v>0</v>
      </c>
    </row>
    <row r="97" spans="1:9" ht="12.75" customHeight="1" x14ac:dyDescent="0.2">
      <c r="A97" s="230" t="s">
        <v>76</v>
      </c>
      <c r="B97" s="230"/>
      <c r="C97" s="230"/>
      <c r="D97" s="230"/>
      <c r="E97" s="230"/>
      <c r="F97" s="230"/>
      <c r="G97" s="11">
        <v>89</v>
      </c>
      <c r="H97" s="18">
        <v>279696170</v>
      </c>
      <c r="I97" s="18">
        <v>268899522</v>
      </c>
    </row>
    <row r="98" spans="1:9" ht="12.75" customHeight="1" x14ac:dyDescent="0.2">
      <c r="A98" s="232" t="s">
        <v>355</v>
      </c>
      <c r="B98" s="232"/>
      <c r="C98" s="232"/>
      <c r="D98" s="232"/>
      <c r="E98" s="232"/>
      <c r="F98" s="232"/>
      <c r="G98" s="12">
        <v>90</v>
      </c>
      <c r="H98" s="82">
        <f>SUM(H99:H104)</f>
        <v>908078268</v>
      </c>
      <c r="I98" s="82">
        <f>SUM(I99:I104)</f>
        <v>903741589</v>
      </c>
    </row>
    <row r="99" spans="1:9" ht="12.75" customHeight="1" x14ac:dyDescent="0.2">
      <c r="A99" s="230" t="s">
        <v>77</v>
      </c>
      <c r="B99" s="230"/>
      <c r="C99" s="230"/>
      <c r="D99" s="230"/>
      <c r="E99" s="230"/>
      <c r="F99" s="230"/>
      <c r="G99" s="11">
        <v>91</v>
      </c>
      <c r="H99" s="18">
        <v>2603132</v>
      </c>
      <c r="I99" s="18">
        <v>3482677</v>
      </c>
    </row>
    <row r="100" spans="1:9" ht="12.75" customHeight="1" x14ac:dyDescent="0.2">
      <c r="A100" s="230" t="s">
        <v>78</v>
      </c>
      <c r="B100" s="230"/>
      <c r="C100" s="230"/>
      <c r="D100" s="230"/>
      <c r="E100" s="230"/>
      <c r="F100" s="230"/>
      <c r="G100" s="11">
        <v>92</v>
      </c>
      <c r="H100" s="18">
        <v>0</v>
      </c>
      <c r="I100" s="18">
        <v>0</v>
      </c>
    </row>
    <row r="101" spans="1:9" ht="12.75" customHeight="1" x14ac:dyDescent="0.2">
      <c r="A101" s="230" t="s">
        <v>79</v>
      </c>
      <c r="B101" s="230"/>
      <c r="C101" s="230"/>
      <c r="D101" s="230"/>
      <c r="E101" s="230"/>
      <c r="F101" s="230"/>
      <c r="G101" s="11">
        <v>93</v>
      </c>
      <c r="H101" s="18">
        <v>11473736</v>
      </c>
      <c r="I101" s="18">
        <v>10595942</v>
      </c>
    </row>
    <row r="102" spans="1:9" ht="12.75" customHeight="1" x14ac:dyDescent="0.2">
      <c r="A102" s="230" t="s">
        <v>80</v>
      </c>
      <c r="B102" s="230"/>
      <c r="C102" s="230"/>
      <c r="D102" s="230"/>
      <c r="E102" s="230"/>
      <c r="F102" s="230"/>
      <c r="G102" s="11">
        <v>94</v>
      </c>
      <c r="H102" s="18">
        <v>0</v>
      </c>
      <c r="I102" s="18">
        <v>0</v>
      </c>
    </row>
    <row r="103" spans="1:9" ht="12.75" customHeight="1" x14ac:dyDescent="0.2">
      <c r="A103" s="230" t="s">
        <v>81</v>
      </c>
      <c r="B103" s="230"/>
      <c r="C103" s="230"/>
      <c r="D103" s="230"/>
      <c r="E103" s="230"/>
      <c r="F103" s="230"/>
      <c r="G103" s="11">
        <v>95</v>
      </c>
      <c r="H103" s="18">
        <v>0</v>
      </c>
      <c r="I103" s="18">
        <v>0</v>
      </c>
    </row>
    <row r="104" spans="1:9" ht="12.75" customHeight="1" x14ac:dyDescent="0.2">
      <c r="A104" s="230" t="s">
        <v>82</v>
      </c>
      <c r="B104" s="230"/>
      <c r="C104" s="230"/>
      <c r="D104" s="230"/>
      <c r="E104" s="230"/>
      <c r="F104" s="230"/>
      <c r="G104" s="11">
        <v>96</v>
      </c>
      <c r="H104" s="18">
        <v>894001400</v>
      </c>
      <c r="I104" s="18">
        <v>889662970</v>
      </c>
    </row>
    <row r="105" spans="1:9" ht="12.75" customHeight="1" x14ac:dyDescent="0.2">
      <c r="A105" s="232" t="s">
        <v>356</v>
      </c>
      <c r="B105" s="232"/>
      <c r="C105" s="232"/>
      <c r="D105" s="232"/>
      <c r="E105" s="232"/>
      <c r="F105" s="232"/>
      <c r="G105" s="12">
        <v>97</v>
      </c>
      <c r="H105" s="82">
        <f>SUM(H106:H116)</f>
        <v>257181668</v>
      </c>
      <c r="I105" s="82">
        <f>SUM(I106:I116)</f>
        <v>474325882</v>
      </c>
    </row>
    <row r="106" spans="1:9" ht="12.75" customHeight="1" x14ac:dyDescent="0.2">
      <c r="A106" s="230" t="s">
        <v>83</v>
      </c>
      <c r="B106" s="230"/>
      <c r="C106" s="230"/>
      <c r="D106" s="230"/>
      <c r="E106" s="230"/>
      <c r="F106" s="230"/>
      <c r="G106" s="11">
        <v>98</v>
      </c>
      <c r="H106" s="18">
        <v>0</v>
      </c>
      <c r="I106" s="18">
        <v>0</v>
      </c>
    </row>
    <row r="107" spans="1:9" ht="24.6" customHeight="1" x14ac:dyDescent="0.2">
      <c r="A107" s="230" t="s">
        <v>84</v>
      </c>
      <c r="B107" s="230"/>
      <c r="C107" s="230"/>
      <c r="D107" s="230"/>
      <c r="E107" s="230"/>
      <c r="F107" s="230"/>
      <c r="G107" s="11">
        <v>99</v>
      </c>
      <c r="H107" s="18">
        <v>0</v>
      </c>
      <c r="I107" s="18">
        <v>0</v>
      </c>
    </row>
    <row r="108" spans="1:9" ht="12.75" customHeight="1" x14ac:dyDescent="0.2">
      <c r="A108" s="230" t="s">
        <v>85</v>
      </c>
      <c r="B108" s="230"/>
      <c r="C108" s="230"/>
      <c r="D108" s="230"/>
      <c r="E108" s="230"/>
      <c r="F108" s="230"/>
      <c r="G108" s="11">
        <v>100</v>
      </c>
      <c r="H108" s="18">
        <v>0</v>
      </c>
      <c r="I108" s="18">
        <v>0</v>
      </c>
    </row>
    <row r="109" spans="1:9" ht="21.6" customHeight="1" x14ac:dyDescent="0.2">
      <c r="A109" s="230" t="s">
        <v>86</v>
      </c>
      <c r="B109" s="230"/>
      <c r="C109" s="230"/>
      <c r="D109" s="230"/>
      <c r="E109" s="230"/>
      <c r="F109" s="230"/>
      <c r="G109" s="11">
        <v>101</v>
      </c>
      <c r="H109" s="18">
        <v>0</v>
      </c>
      <c r="I109" s="18">
        <v>0</v>
      </c>
    </row>
    <row r="110" spans="1:9" ht="12.75" customHeight="1" x14ac:dyDescent="0.2">
      <c r="A110" s="230" t="s">
        <v>87</v>
      </c>
      <c r="B110" s="230"/>
      <c r="C110" s="230"/>
      <c r="D110" s="230"/>
      <c r="E110" s="230"/>
      <c r="F110" s="230"/>
      <c r="G110" s="11">
        <v>102</v>
      </c>
      <c r="H110" s="18">
        <v>3746033</v>
      </c>
      <c r="I110" s="18">
        <v>7783004</v>
      </c>
    </row>
    <row r="111" spans="1:9" ht="12.75" customHeight="1" x14ac:dyDescent="0.2">
      <c r="A111" s="230" t="s">
        <v>88</v>
      </c>
      <c r="B111" s="230"/>
      <c r="C111" s="230"/>
      <c r="D111" s="230"/>
      <c r="E111" s="230"/>
      <c r="F111" s="230"/>
      <c r="G111" s="11">
        <v>103</v>
      </c>
      <c r="H111" s="18">
        <v>198167206</v>
      </c>
      <c r="I111" s="18">
        <v>363567451</v>
      </c>
    </row>
    <row r="112" spans="1:9" ht="12.75" customHeight="1" x14ac:dyDescent="0.2">
      <c r="A112" s="230" t="s">
        <v>89</v>
      </c>
      <c r="B112" s="230"/>
      <c r="C112" s="230"/>
      <c r="D112" s="230"/>
      <c r="E112" s="230"/>
      <c r="F112" s="230"/>
      <c r="G112" s="11">
        <v>104</v>
      </c>
      <c r="H112" s="18">
        <v>0</v>
      </c>
      <c r="I112" s="18">
        <v>0</v>
      </c>
    </row>
    <row r="113" spans="1:9" ht="12.75" customHeight="1" x14ac:dyDescent="0.2">
      <c r="A113" s="230" t="s">
        <v>90</v>
      </c>
      <c r="B113" s="230"/>
      <c r="C113" s="230"/>
      <c r="D113" s="230"/>
      <c r="E113" s="230"/>
      <c r="F113" s="230"/>
      <c r="G113" s="11">
        <v>105</v>
      </c>
      <c r="H113" s="18">
        <v>0</v>
      </c>
      <c r="I113" s="18">
        <v>0</v>
      </c>
    </row>
    <row r="114" spans="1:9" ht="12.75" customHeight="1" x14ac:dyDescent="0.2">
      <c r="A114" s="230" t="s">
        <v>91</v>
      </c>
      <c r="B114" s="230"/>
      <c r="C114" s="230"/>
      <c r="D114" s="230"/>
      <c r="E114" s="230"/>
      <c r="F114" s="230"/>
      <c r="G114" s="11">
        <v>106</v>
      </c>
      <c r="H114" s="18">
        <v>0</v>
      </c>
      <c r="I114" s="18">
        <v>0</v>
      </c>
    </row>
    <row r="115" spans="1:9" ht="12.75" customHeight="1" x14ac:dyDescent="0.2">
      <c r="A115" s="230" t="s">
        <v>92</v>
      </c>
      <c r="B115" s="230"/>
      <c r="C115" s="230"/>
      <c r="D115" s="230"/>
      <c r="E115" s="230"/>
      <c r="F115" s="230"/>
      <c r="G115" s="11">
        <v>107</v>
      </c>
      <c r="H115" s="18">
        <v>27403916</v>
      </c>
      <c r="I115" s="18">
        <v>62207789</v>
      </c>
    </row>
    <row r="116" spans="1:9" ht="12.75" customHeight="1" x14ac:dyDescent="0.2">
      <c r="A116" s="230" t="s">
        <v>93</v>
      </c>
      <c r="B116" s="230"/>
      <c r="C116" s="230"/>
      <c r="D116" s="230"/>
      <c r="E116" s="230"/>
      <c r="F116" s="230"/>
      <c r="G116" s="11">
        <v>108</v>
      </c>
      <c r="H116" s="18">
        <v>27864513</v>
      </c>
      <c r="I116" s="18">
        <v>40767638</v>
      </c>
    </row>
    <row r="117" spans="1:9" ht="12.75" customHeight="1" x14ac:dyDescent="0.2">
      <c r="A117" s="232" t="s">
        <v>357</v>
      </c>
      <c r="B117" s="232"/>
      <c r="C117" s="232"/>
      <c r="D117" s="232"/>
      <c r="E117" s="232"/>
      <c r="F117" s="232"/>
      <c r="G117" s="12">
        <v>109</v>
      </c>
      <c r="H117" s="82">
        <f>SUM(H118:H131)</f>
        <v>136068438</v>
      </c>
      <c r="I117" s="82">
        <f>SUM(I118:I131)</f>
        <v>141918473</v>
      </c>
    </row>
    <row r="118" spans="1:9" ht="12.75" customHeight="1" x14ac:dyDescent="0.2">
      <c r="A118" s="230" t="s">
        <v>83</v>
      </c>
      <c r="B118" s="230"/>
      <c r="C118" s="230"/>
      <c r="D118" s="230"/>
      <c r="E118" s="230"/>
      <c r="F118" s="230"/>
      <c r="G118" s="11">
        <v>110</v>
      </c>
      <c r="H118" s="18">
        <v>0</v>
      </c>
      <c r="I118" s="18">
        <v>0</v>
      </c>
    </row>
    <row r="119" spans="1:9" ht="22.15" customHeight="1" x14ac:dyDescent="0.2">
      <c r="A119" s="230" t="s">
        <v>84</v>
      </c>
      <c r="B119" s="230"/>
      <c r="C119" s="230"/>
      <c r="D119" s="230"/>
      <c r="E119" s="230"/>
      <c r="F119" s="230"/>
      <c r="G119" s="11">
        <v>111</v>
      </c>
      <c r="H119" s="18">
        <v>0</v>
      </c>
      <c r="I119" s="18">
        <v>0</v>
      </c>
    </row>
    <row r="120" spans="1:9" ht="12.75" customHeight="1" x14ac:dyDescent="0.2">
      <c r="A120" s="230" t="s">
        <v>85</v>
      </c>
      <c r="B120" s="230"/>
      <c r="C120" s="230"/>
      <c r="D120" s="230"/>
      <c r="E120" s="230"/>
      <c r="F120" s="230"/>
      <c r="G120" s="11">
        <v>112</v>
      </c>
      <c r="H120" s="18">
        <v>0</v>
      </c>
      <c r="I120" s="18">
        <v>0</v>
      </c>
    </row>
    <row r="121" spans="1:9" ht="23.45" customHeight="1" x14ac:dyDescent="0.2">
      <c r="A121" s="230" t="s">
        <v>86</v>
      </c>
      <c r="B121" s="230"/>
      <c r="C121" s="230"/>
      <c r="D121" s="230"/>
      <c r="E121" s="230"/>
      <c r="F121" s="230"/>
      <c r="G121" s="11">
        <v>113</v>
      </c>
      <c r="H121" s="18">
        <v>0</v>
      </c>
      <c r="I121" s="18">
        <v>0</v>
      </c>
    </row>
    <row r="122" spans="1:9" ht="12.75" customHeight="1" x14ac:dyDescent="0.2">
      <c r="A122" s="230" t="s">
        <v>87</v>
      </c>
      <c r="B122" s="230"/>
      <c r="C122" s="230"/>
      <c r="D122" s="230"/>
      <c r="E122" s="230"/>
      <c r="F122" s="230"/>
      <c r="G122" s="11">
        <v>114</v>
      </c>
      <c r="H122" s="18">
        <v>0</v>
      </c>
      <c r="I122" s="18">
        <v>0</v>
      </c>
    </row>
    <row r="123" spans="1:9" ht="12.75" customHeight="1" x14ac:dyDescent="0.2">
      <c r="A123" s="230" t="s">
        <v>88</v>
      </c>
      <c r="B123" s="230"/>
      <c r="C123" s="230"/>
      <c r="D123" s="230"/>
      <c r="E123" s="230"/>
      <c r="F123" s="230"/>
      <c r="G123" s="11">
        <v>115</v>
      </c>
      <c r="H123" s="18">
        <v>30514317</v>
      </c>
      <c r="I123" s="18">
        <v>21429059</v>
      </c>
    </row>
    <row r="124" spans="1:9" ht="12.75" customHeight="1" x14ac:dyDescent="0.2">
      <c r="A124" s="230" t="s">
        <v>89</v>
      </c>
      <c r="B124" s="230"/>
      <c r="C124" s="230"/>
      <c r="D124" s="230"/>
      <c r="E124" s="230"/>
      <c r="F124" s="230"/>
      <c r="G124" s="11">
        <v>116</v>
      </c>
      <c r="H124" s="18">
        <v>5079950</v>
      </c>
      <c r="I124" s="18">
        <v>6324132</v>
      </c>
    </row>
    <row r="125" spans="1:9" ht="12.75" customHeight="1" x14ac:dyDescent="0.2">
      <c r="A125" s="230" t="s">
        <v>90</v>
      </c>
      <c r="B125" s="230"/>
      <c r="C125" s="230"/>
      <c r="D125" s="230"/>
      <c r="E125" s="230"/>
      <c r="F125" s="230"/>
      <c r="G125" s="11">
        <v>117</v>
      </c>
      <c r="H125" s="18">
        <v>31774699</v>
      </c>
      <c r="I125" s="18">
        <v>41972841</v>
      </c>
    </row>
    <row r="126" spans="1:9" x14ac:dyDescent="0.2">
      <c r="A126" s="230" t="s">
        <v>91</v>
      </c>
      <c r="B126" s="230"/>
      <c r="C126" s="230"/>
      <c r="D126" s="230"/>
      <c r="E126" s="230"/>
      <c r="F126" s="230"/>
      <c r="G126" s="11">
        <v>118</v>
      </c>
      <c r="H126" s="18">
        <v>0</v>
      </c>
      <c r="I126" s="18">
        <v>0</v>
      </c>
    </row>
    <row r="127" spans="1:9" x14ac:dyDescent="0.2">
      <c r="A127" s="230" t="s">
        <v>94</v>
      </c>
      <c r="B127" s="230"/>
      <c r="C127" s="230"/>
      <c r="D127" s="230"/>
      <c r="E127" s="230"/>
      <c r="F127" s="230"/>
      <c r="G127" s="11">
        <v>119</v>
      </c>
      <c r="H127" s="18">
        <v>14895495</v>
      </c>
      <c r="I127" s="18">
        <v>18026345</v>
      </c>
    </row>
    <row r="128" spans="1:9" x14ac:dyDescent="0.2">
      <c r="A128" s="230" t="s">
        <v>95</v>
      </c>
      <c r="B128" s="230"/>
      <c r="C128" s="230"/>
      <c r="D128" s="230"/>
      <c r="E128" s="230"/>
      <c r="F128" s="230"/>
      <c r="G128" s="11">
        <v>120</v>
      </c>
      <c r="H128" s="18">
        <v>26702626</v>
      </c>
      <c r="I128" s="18">
        <v>21845397</v>
      </c>
    </row>
    <row r="129" spans="1:9" x14ac:dyDescent="0.2">
      <c r="A129" s="230" t="s">
        <v>96</v>
      </c>
      <c r="B129" s="230"/>
      <c r="C129" s="230"/>
      <c r="D129" s="230"/>
      <c r="E129" s="230"/>
      <c r="F129" s="230"/>
      <c r="G129" s="11">
        <v>121</v>
      </c>
      <c r="H129" s="18">
        <v>3085243</v>
      </c>
      <c r="I129" s="18">
        <v>2702412</v>
      </c>
    </row>
    <row r="130" spans="1:9" x14ac:dyDescent="0.2">
      <c r="A130" s="230" t="s">
        <v>97</v>
      </c>
      <c r="B130" s="230"/>
      <c r="C130" s="230"/>
      <c r="D130" s="230"/>
      <c r="E130" s="230"/>
      <c r="F130" s="230"/>
      <c r="G130" s="11">
        <v>122</v>
      </c>
      <c r="H130" s="18">
        <v>0</v>
      </c>
      <c r="I130" s="18">
        <v>0</v>
      </c>
    </row>
    <row r="131" spans="1:9" x14ac:dyDescent="0.2">
      <c r="A131" s="230" t="s">
        <v>98</v>
      </c>
      <c r="B131" s="230"/>
      <c r="C131" s="230"/>
      <c r="D131" s="230"/>
      <c r="E131" s="230"/>
      <c r="F131" s="230"/>
      <c r="G131" s="11">
        <v>123</v>
      </c>
      <c r="H131" s="18">
        <v>24016108</v>
      </c>
      <c r="I131" s="18">
        <v>29618287</v>
      </c>
    </row>
    <row r="132" spans="1:9" ht="22.15" customHeight="1" x14ac:dyDescent="0.2">
      <c r="A132" s="231" t="s">
        <v>99</v>
      </c>
      <c r="B132" s="231"/>
      <c r="C132" s="231"/>
      <c r="D132" s="231"/>
      <c r="E132" s="231"/>
      <c r="F132" s="231"/>
      <c r="G132" s="11">
        <v>124</v>
      </c>
      <c r="H132" s="18">
        <v>15150857</v>
      </c>
      <c r="I132" s="18">
        <v>24998243</v>
      </c>
    </row>
    <row r="133" spans="1:9" ht="12.75" customHeight="1" x14ac:dyDescent="0.2">
      <c r="A133" s="232" t="s">
        <v>358</v>
      </c>
      <c r="B133" s="232"/>
      <c r="C133" s="232"/>
      <c r="D133" s="232"/>
      <c r="E133" s="232"/>
      <c r="F133" s="232"/>
      <c r="G133" s="12">
        <v>125</v>
      </c>
      <c r="H133" s="82">
        <f>H75+H98+H105+H117+H132</f>
        <v>2891671806</v>
      </c>
      <c r="I133" s="82">
        <f>I75+I98+I105+I117+I132</f>
        <v>3177879707</v>
      </c>
    </row>
    <row r="134" spans="1:9" x14ac:dyDescent="0.2">
      <c r="A134" s="231" t="s">
        <v>100</v>
      </c>
      <c r="B134" s="231"/>
      <c r="C134" s="231"/>
      <c r="D134" s="231"/>
      <c r="E134" s="231"/>
      <c r="F134" s="23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pane ySplit="7" topLeftCell="A11" activePane="bottomLeft" state="frozen"/>
      <selection sqref="A1:C1"/>
      <selection pane="bottomLeft" sqref="A1:C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67" t="s">
        <v>102</v>
      </c>
      <c r="B1" s="268"/>
      <c r="C1" s="268"/>
      <c r="D1" s="268"/>
      <c r="E1" s="268"/>
      <c r="F1" s="268"/>
      <c r="G1" s="268"/>
      <c r="H1" s="268"/>
      <c r="I1" s="268"/>
    </row>
    <row r="2" spans="1:11" x14ac:dyDescent="0.2">
      <c r="A2" s="269" t="s">
        <v>616</v>
      </c>
      <c r="B2" s="270"/>
      <c r="C2" s="270"/>
      <c r="D2" s="270"/>
      <c r="E2" s="270"/>
      <c r="F2" s="270"/>
      <c r="G2" s="270"/>
      <c r="H2" s="270"/>
      <c r="I2" s="270"/>
    </row>
    <row r="3" spans="1:11" x14ac:dyDescent="0.2">
      <c r="A3" s="271" t="s">
        <v>448</v>
      </c>
      <c r="B3" s="272"/>
      <c r="C3" s="272"/>
      <c r="D3" s="272"/>
      <c r="E3" s="272"/>
      <c r="F3" s="272"/>
      <c r="G3" s="272"/>
      <c r="H3" s="272"/>
      <c r="I3" s="272"/>
      <c r="J3" s="273"/>
      <c r="K3" s="273"/>
    </row>
    <row r="4" spans="1:11" x14ac:dyDescent="0.2">
      <c r="A4" s="274" t="s">
        <v>585</v>
      </c>
      <c r="B4" s="275"/>
      <c r="C4" s="275"/>
      <c r="D4" s="275"/>
      <c r="E4" s="275"/>
      <c r="F4" s="275"/>
      <c r="G4" s="275"/>
      <c r="H4" s="275"/>
      <c r="I4" s="275"/>
      <c r="J4" s="276"/>
      <c r="K4" s="276"/>
    </row>
    <row r="5" spans="1:11" ht="22.15" customHeight="1" x14ac:dyDescent="0.2">
      <c r="A5" s="277" t="s">
        <v>2</v>
      </c>
      <c r="B5" s="278"/>
      <c r="C5" s="278"/>
      <c r="D5" s="278"/>
      <c r="E5" s="278"/>
      <c r="F5" s="278"/>
      <c r="G5" s="277" t="s">
        <v>103</v>
      </c>
      <c r="H5" s="279" t="s">
        <v>301</v>
      </c>
      <c r="I5" s="280"/>
      <c r="J5" s="279" t="s">
        <v>279</v>
      </c>
      <c r="K5" s="280"/>
    </row>
    <row r="6" spans="1:11" x14ac:dyDescent="0.2">
      <c r="A6" s="278"/>
      <c r="B6" s="278"/>
      <c r="C6" s="278"/>
      <c r="D6" s="278"/>
      <c r="E6" s="278"/>
      <c r="F6" s="278"/>
      <c r="G6" s="278"/>
      <c r="H6" s="46" t="s">
        <v>294</v>
      </c>
      <c r="I6" s="46" t="s">
        <v>295</v>
      </c>
      <c r="J6" s="46" t="s">
        <v>294</v>
      </c>
      <c r="K6" s="46" t="s">
        <v>295</v>
      </c>
    </row>
    <row r="7" spans="1:11" x14ac:dyDescent="0.2">
      <c r="A7" s="265">
        <v>1</v>
      </c>
      <c r="B7" s="266"/>
      <c r="C7" s="266"/>
      <c r="D7" s="266"/>
      <c r="E7" s="266"/>
      <c r="F7" s="266"/>
      <c r="G7" s="47">
        <v>2</v>
      </c>
      <c r="H7" s="46">
        <v>3</v>
      </c>
      <c r="I7" s="46">
        <v>4</v>
      </c>
      <c r="J7" s="46">
        <v>5</v>
      </c>
      <c r="K7" s="46">
        <v>6</v>
      </c>
    </row>
    <row r="8" spans="1:11" ht="12.75" customHeight="1" x14ac:dyDescent="0.2">
      <c r="A8" s="261" t="s">
        <v>359</v>
      </c>
      <c r="B8" s="261"/>
      <c r="C8" s="261"/>
      <c r="D8" s="261"/>
      <c r="E8" s="261"/>
      <c r="F8" s="261"/>
      <c r="G8" s="12">
        <v>1</v>
      </c>
      <c r="H8" s="48">
        <f>SUM(H9:H13)</f>
        <v>984384771</v>
      </c>
      <c r="I8" s="48">
        <f>SUM(I9:I13)</f>
        <v>167037954</v>
      </c>
      <c r="J8" s="48">
        <f>SUM(J9:J13)</f>
        <v>1089818046</v>
      </c>
      <c r="K8" s="48">
        <f>SUM(K9:K13)</f>
        <v>240782729</v>
      </c>
    </row>
    <row r="9" spans="1:11" ht="12.75" customHeight="1" x14ac:dyDescent="0.2">
      <c r="A9" s="230" t="s">
        <v>115</v>
      </c>
      <c r="B9" s="230"/>
      <c r="C9" s="230"/>
      <c r="D9" s="230"/>
      <c r="E9" s="230"/>
      <c r="F9" s="230"/>
      <c r="G9" s="11">
        <v>2</v>
      </c>
      <c r="H9" s="49">
        <v>0</v>
      </c>
      <c r="I9" s="49">
        <v>0</v>
      </c>
      <c r="J9" s="49">
        <v>0</v>
      </c>
      <c r="K9" s="49">
        <v>0</v>
      </c>
    </row>
    <row r="10" spans="1:11" ht="12.75" customHeight="1" x14ac:dyDescent="0.2">
      <c r="A10" s="230" t="s">
        <v>116</v>
      </c>
      <c r="B10" s="230"/>
      <c r="C10" s="230"/>
      <c r="D10" s="230"/>
      <c r="E10" s="230"/>
      <c r="F10" s="230"/>
      <c r="G10" s="11">
        <v>3</v>
      </c>
      <c r="H10" s="49">
        <v>924119397</v>
      </c>
      <c r="I10" s="49">
        <v>152666908</v>
      </c>
      <c r="J10" s="49">
        <v>1021056246</v>
      </c>
      <c r="K10" s="49">
        <v>226641879</v>
      </c>
    </row>
    <row r="11" spans="1:11" ht="12.75" customHeight="1" x14ac:dyDescent="0.2">
      <c r="A11" s="230" t="s">
        <v>117</v>
      </c>
      <c r="B11" s="230"/>
      <c r="C11" s="230"/>
      <c r="D11" s="230"/>
      <c r="E11" s="230"/>
      <c r="F11" s="230"/>
      <c r="G11" s="11">
        <v>4</v>
      </c>
      <c r="H11" s="49">
        <v>0</v>
      </c>
      <c r="I11" s="49">
        <v>0</v>
      </c>
      <c r="J11" s="49">
        <v>0</v>
      </c>
      <c r="K11" s="49">
        <v>0</v>
      </c>
    </row>
    <row r="12" spans="1:11" ht="12.75" customHeight="1" x14ac:dyDescent="0.2">
      <c r="A12" s="230" t="s">
        <v>118</v>
      </c>
      <c r="B12" s="230"/>
      <c r="C12" s="230"/>
      <c r="D12" s="230"/>
      <c r="E12" s="230"/>
      <c r="F12" s="230"/>
      <c r="G12" s="11">
        <v>5</v>
      </c>
      <c r="H12" s="49">
        <v>0</v>
      </c>
      <c r="I12" s="49">
        <v>0</v>
      </c>
      <c r="J12" s="49">
        <v>0</v>
      </c>
      <c r="K12" s="49">
        <v>0</v>
      </c>
    </row>
    <row r="13" spans="1:11" ht="12.75" customHeight="1" x14ac:dyDescent="0.2">
      <c r="A13" s="230" t="s">
        <v>119</v>
      </c>
      <c r="B13" s="230"/>
      <c r="C13" s="230"/>
      <c r="D13" s="230"/>
      <c r="E13" s="230"/>
      <c r="F13" s="230"/>
      <c r="G13" s="11">
        <v>6</v>
      </c>
      <c r="H13" s="49">
        <v>60265374</v>
      </c>
      <c r="I13" s="49">
        <v>14371046</v>
      </c>
      <c r="J13" s="49">
        <v>68761800</v>
      </c>
      <c r="K13" s="49">
        <v>14140850</v>
      </c>
    </row>
    <row r="14" spans="1:11" ht="12.75" customHeight="1" x14ac:dyDescent="0.2">
      <c r="A14" s="261" t="s">
        <v>360</v>
      </c>
      <c r="B14" s="261"/>
      <c r="C14" s="261"/>
      <c r="D14" s="261"/>
      <c r="E14" s="261"/>
      <c r="F14" s="261"/>
      <c r="G14" s="12">
        <v>7</v>
      </c>
      <c r="H14" s="48">
        <f>H15+H16+H20+H24+H25+H26+H29+H36</f>
        <v>878379245</v>
      </c>
      <c r="I14" s="48">
        <f>I15+I16+I20+I24+I25+I26+I29+I36</f>
        <v>171532362</v>
      </c>
      <c r="J14" s="48">
        <f>J15+J16+J20+J24+J25+J26+J29+J36</f>
        <v>976878654</v>
      </c>
      <c r="K14" s="48">
        <f>K15+K16+K20+K24+K25+K26+K29+K36</f>
        <v>262591925</v>
      </c>
    </row>
    <row r="15" spans="1:11" ht="12.75" customHeight="1" x14ac:dyDescent="0.2">
      <c r="A15" s="230" t="s">
        <v>104</v>
      </c>
      <c r="B15" s="230"/>
      <c r="C15" s="230"/>
      <c r="D15" s="230"/>
      <c r="E15" s="230"/>
      <c r="F15" s="230"/>
      <c r="G15" s="11">
        <v>8</v>
      </c>
      <c r="H15" s="49">
        <v>-5571178</v>
      </c>
      <c r="I15" s="49">
        <v>-4440569</v>
      </c>
      <c r="J15" s="49">
        <v>-1879441</v>
      </c>
      <c r="K15" s="49">
        <v>-2231927</v>
      </c>
    </row>
    <row r="16" spans="1:11" ht="12.75" customHeight="1" x14ac:dyDescent="0.2">
      <c r="A16" s="234" t="s">
        <v>440</v>
      </c>
      <c r="B16" s="234"/>
      <c r="C16" s="234"/>
      <c r="D16" s="234"/>
      <c r="E16" s="234"/>
      <c r="F16" s="234"/>
      <c r="G16" s="12">
        <v>9</v>
      </c>
      <c r="H16" s="48">
        <f>SUM(H17:H19)</f>
        <v>536647440</v>
      </c>
      <c r="I16" s="48">
        <f>SUM(I17:I19)</f>
        <v>74683991</v>
      </c>
      <c r="J16" s="48">
        <f>SUM(J17:J19)</f>
        <v>587273448</v>
      </c>
      <c r="K16" s="48">
        <f>SUM(K17:K19)</f>
        <v>145419583</v>
      </c>
    </row>
    <row r="17" spans="1:11" ht="12.75" customHeight="1" x14ac:dyDescent="0.2">
      <c r="A17" s="264" t="s">
        <v>120</v>
      </c>
      <c r="B17" s="264"/>
      <c r="C17" s="264"/>
      <c r="D17" s="264"/>
      <c r="E17" s="264"/>
      <c r="F17" s="264"/>
      <c r="G17" s="11">
        <v>10</v>
      </c>
      <c r="H17" s="49">
        <v>130686550</v>
      </c>
      <c r="I17" s="49">
        <v>26938798</v>
      </c>
      <c r="J17" s="49">
        <v>128620460</v>
      </c>
      <c r="K17" s="49">
        <v>27404282</v>
      </c>
    </row>
    <row r="18" spans="1:11" ht="12.75" customHeight="1" x14ac:dyDescent="0.2">
      <c r="A18" s="264" t="s">
        <v>121</v>
      </c>
      <c r="B18" s="264"/>
      <c r="C18" s="264"/>
      <c r="D18" s="264"/>
      <c r="E18" s="264"/>
      <c r="F18" s="264"/>
      <c r="G18" s="11">
        <v>11</v>
      </c>
      <c r="H18" s="49">
        <v>2752156</v>
      </c>
      <c r="I18" s="49">
        <v>565223</v>
      </c>
      <c r="J18" s="49">
        <v>2987605</v>
      </c>
      <c r="K18" s="49">
        <v>585889</v>
      </c>
    </row>
    <row r="19" spans="1:11" ht="12.75" customHeight="1" x14ac:dyDescent="0.2">
      <c r="A19" s="264" t="s">
        <v>122</v>
      </c>
      <c r="B19" s="264"/>
      <c r="C19" s="264"/>
      <c r="D19" s="264"/>
      <c r="E19" s="264"/>
      <c r="F19" s="264"/>
      <c r="G19" s="11">
        <v>12</v>
      </c>
      <c r="H19" s="49">
        <v>403208734</v>
      </c>
      <c r="I19" s="49">
        <v>47179970</v>
      </c>
      <c r="J19" s="49">
        <v>455665383</v>
      </c>
      <c r="K19" s="49">
        <v>117429412</v>
      </c>
    </row>
    <row r="20" spans="1:11" ht="12.75" customHeight="1" x14ac:dyDescent="0.2">
      <c r="A20" s="234" t="s">
        <v>441</v>
      </c>
      <c r="B20" s="234"/>
      <c r="C20" s="234"/>
      <c r="D20" s="234"/>
      <c r="E20" s="234"/>
      <c r="F20" s="234"/>
      <c r="G20" s="12">
        <v>13</v>
      </c>
      <c r="H20" s="48">
        <f>SUM(H21:H23)</f>
        <v>205988125</v>
      </c>
      <c r="I20" s="48">
        <f>SUM(I21:I23)</f>
        <v>52852974</v>
      </c>
      <c r="J20" s="48">
        <f>SUM(J21:J23)</f>
        <v>231075191</v>
      </c>
      <c r="K20" s="48">
        <f>SUM(K21:K23)</f>
        <v>65534934</v>
      </c>
    </row>
    <row r="21" spans="1:11" ht="12.75" customHeight="1" x14ac:dyDescent="0.2">
      <c r="A21" s="264" t="s">
        <v>105</v>
      </c>
      <c r="B21" s="264"/>
      <c r="C21" s="264"/>
      <c r="D21" s="264"/>
      <c r="E21" s="264"/>
      <c r="F21" s="264"/>
      <c r="G21" s="11">
        <v>14</v>
      </c>
      <c r="H21" s="49">
        <v>135844395</v>
      </c>
      <c r="I21" s="49">
        <v>33891968</v>
      </c>
      <c r="J21" s="49">
        <v>156359785</v>
      </c>
      <c r="K21" s="49">
        <v>46157259</v>
      </c>
    </row>
    <row r="22" spans="1:11" ht="12.75" customHeight="1" x14ac:dyDescent="0.2">
      <c r="A22" s="264" t="s">
        <v>106</v>
      </c>
      <c r="B22" s="264"/>
      <c r="C22" s="264"/>
      <c r="D22" s="264"/>
      <c r="E22" s="264"/>
      <c r="F22" s="264"/>
      <c r="G22" s="11">
        <v>15</v>
      </c>
      <c r="H22" s="49">
        <v>46933669</v>
      </c>
      <c r="I22" s="49">
        <v>12686572</v>
      </c>
      <c r="J22" s="49">
        <v>49701230</v>
      </c>
      <c r="K22" s="49">
        <v>12661152</v>
      </c>
    </row>
    <row r="23" spans="1:11" ht="12.75" customHeight="1" x14ac:dyDescent="0.2">
      <c r="A23" s="264" t="s">
        <v>107</v>
      </c>
      <c r="B23" s="264"/>
      <c r="C23" s="264"/>
      <c r="D23" s="264"/>
      <c r="E23" s="264"/>
      <c r="F23" s="264"/>
      <c r="G23" s="11">
        <v>16</v>
      </c>
      <c r="H23" s="49">
        <v>23210061</v>
      </c>
      <c r="I23" s="49">
        <v>6274434</v>
      </c>
      <c r="J23" s="49">
        <v>25014176</v>
      </c>
      <c r="K23" s="49">
        <v>6716523</v>
      </c>
    </row>
    <row r="24" spans="1:11" ht="12.75" customHeight="1" x14ac:dyDescent="0.2">
      <c r="A24" s="230" t="s">
        <v>108</v>
      </c>
      <c r="B24" s="230"/>
      <c r="C24" s="230"/>
      <c r="D24" s="230"/>
      <c r="E24" s="230"/>
      <c r="F24" s="230"/>
      <c r="G24" s="11">
        <v>17</v>
      </c>
      <c r="H24" s="49">
        <v>75942535</v>
      </c>
      <c r="I24" s="49">
        <v>23296097</v>
      </c>
      <c r="J24" s="49">
        <v>81907862</v>
      </c>
      <c r="K24" s="49">
        <v>24170751</v>
      </c>
    </row>
    <row r="25" spans="1:11" ht="12.75" customHeight="1" x14ac:dyDescent="0.2">
      <c r="A25" s="230" t="s">
        <v>109</v>
      </c>
      <c r="B25" s="230"/>
      <c r="C25" s="230"/>
      <c r="D25" s="230"/>
      <c r="E25" s="230"/>
      <c r="F25" s="230"/>
      <c r="G25" s="11">
        <v>18</v>
      </c>
      <c r="H25" s="49">
        <v>42842936</v>
      </c>
      <c r="I25" s="49">
        <v>11651599</v>
      </c>
      <c r="J25" s="49">
        <v>45837776</v>
      </c>
      <c r="K25" s="49">
        <v>12685290</v>
      </c>
    </row>
    <row r="26" spans="1:11" ht="12.75" customHeight="1" x14ac:dyDescent="0.2">
      <c r="A26" s="234" t="s">
        <v>442</v>
      </c>
      <c r="B26" s="234"/>
      <c r="C26" s="234"/>
      <c r="D26" s="234"/>
      <c r="E26" s="234"/>
      <c r="F26" s="234"/>
      <c r="G26" s="12">
        <v>19</v>
      </c>
      <c r="H26" s="48">
        <f>H27+H28</f>
        <v>388265</v>
      </c>
      <c r="I26" s="48">
        <f>I27+I28</f>
        <v>388265</v>
      </c>
      <c r="J26" s="48">
        <f>J27+J28</f>
        <v>1855886</v>
      </c>
      <c r="K26" s="48">
        <f>K27+K28</f>
        <v>1751095</v>
      </c>
    </row>
    <row r="27" spans="1:11" ht="12.75" customHeight="1" x14ac:dyDescent="0.2">
      <c r="A27" s="264" t="s">
        <v>123</v>
      </c>
      <c r="B27" s="264"/>
      <c r="C27" s="264"/>
      <c r="D27" s="264"/>
      <c r="E27" s="264"/>
      <c r="F27" s="264"/>
      <c r="G27" s="11">
        <v>20</v>
      </c>
      <c r="H27" s="49">
        <v>388265</v>
      </c>
      <c r="I27" s="49">
        <v>388265</v>
      </c>
      <c r="J27" s="49">
        <v>1855886</v>
      </c>
      <c r="K27" s="49">
        <v>1751095</v>
      </c>
    </row>
    <row r="28" spans="1:11" ht="12.75" customHeight="1" x14ac:dyDescent="0.2">
      <c r="A28" s="264" t="s">
        <v>124</v>
      </c>
      <c r="B28" s="264"/>
      <c r="C28" s="264"/>
      <c r="D28" s="264"/>
      <c r="E28" s="264"/>
      <c r="F28" s="264"/>
      <c r="G28" s="11">
        <v>21</v>
      </c>
      <c r="H28" s="49">
        <v>0</v>
      </c>
      <c r="I28" s="49">
        <v>0</v>
      </c>
      <c r="J28" s="49">
        <v>0</v>
      </c>
      <c r="K28" s="49">
        <v>0</v>
      </c>
    </row>
    <row r="29" spans="1:11" ht="12.75" customHeight="1" x14ac:dyDescent="0.2">
      <c r="A29" s="234" t="s">
        <v>443</v>
      </c>
      <c r="B29" s="234"/>
      <c r="C29" s="234"/>
      <c r="D29" s="234"/>
      <c r="E29" s="234"/>
      <c r="F29" s="234"/>
      <c r="G29" s="12">
        <v>22</v>
      </c>
      <c r="H29" s="48">
        <f>SUM(H30:H35)</f>
        <v>2022269</v>
      </c>
      <c r="I29" s="48">
        <f>SUM(I30:I35)</f>
        <v>328669</v>
      </c>
      <c r="J29" s="48">
        <f>SUM(J30:J35)</f>
        <v>1160874</v>
      </c>
      <c r="K29" s="48">
        <f>SUM(K30:K35)</f>
        <v>314913</v>
      </c>
    </row>
    <row r="30" spans="1:11" ht="12.75" customHeight="1" x14ac:dyDescent="0.2">
      <c r="A30" s="264" t="s">
        <v>125</v>
      </c>
      <c r="B30" s="264"/>
      <c r="C30" s="264"/>
      <c r="D30" s="264"/>
      <c r="E30" s="264"/>
      <c r="F30" s="264"/>
      <c r="G30" s="11">
        <v>23</v>
      </c>
      <c r="H30" s="49">
        <v>2022269</v>
      </c>
      <c r="I30" s="49">
        <v>328669</v>
      </c>
      <c r="J30" s="49">
        <v>1160874</v>
      </c>
      <c r="K30" s="49">
        <v>314913</v>
      </c>
    </row>
    <row r="31" spans="1:11" ht="12.75" customHeight="1" x14ac:dyDescent="0.2">
      <c r="A31" s="264" t="s">
        <v>126</v>
      </c>
      <c r="B31" s="264"/>
      <c r="C31" s="264"/>
      <c r="D31" s="264"/>
      <c r="E31" s="264"/>
      <c r="F31" s="264"/>
      <c r="G31" s="11">
        <v>24</v>
      </c>
      <c r="H31" s="49">
        <v>0</v>
      </c>
      <c r="I31" s="49">
        <v>0</v>
      </c>
      <c r="J31" s="49">
        <v>0</v>
      </c>
      <c r="K31" s="49">
        <v>0</v>
      </c>
    </row>
    <row r="32" spans="1:11" ht="12.75" customHeight="1" x14ac:dyDescent="0.2">
      <c r="A32" s="264" t="s">
        <v>127</v>
      </c>
      <c r="B32" s="264"/>
      <c r="C32" s="264"/>
      <c r="D32" s="264"/>
      <c r="E32" s="264"/>
      <c r="F32" s="264"/>
      <c r="G32" s="11">
        <v>25</v>
      </c>
      <c r="H32" s="49">
        <v>0</v>
      </c>
      <c r="I32" s="49">
        <v>0</v>
      </c>
      <c r="J32" s="49">
        <v>0</v>
      </c>
      <c r="K32" s="49">
        <v>0</v>
      </c>
    </row>
    <row r="33" spans="1:11" ht="12.75" customHeight="1" x14ac:dyDescent="0.2">
      <c r="A33" s="264" t="s">
        <v>128</v>
      </c>
      <c r="B33" s="264"/>
      <c r="C33" s="264"/>
      <c r="D33" s="264"/>
      <c r="E33" s="264"/>
      <c r="F33" s="264"/>
      <c r="G33" s="11">
        <v>26</v>
      </c>
      <c r="H33" s="49">
        <v>0</v>
      </c>
      <c r="I33" s="49">
        <v>0</v>
      </c>
      <c r="J33" s="49">
        <v>0</v>
      </c>
      <c r="K33" s="49">
        <v>0</v>
      </c>
    </row>
    <row r="34" spans="1:11" ht="12.75" customHeight="1" x14ac:dyDescent="0.2">
      <c r="A34" s="264" t="s">
        <v>129</v>
      </c>
      <c r="B34" s="264"/>
      <c r="C34" s="264"/>
      <c r="D34" s="264"/>
      <c r="E34" s="264"/>
      <c r="F34" s="264"/>
      <c r="G34" s="11">
        <v>27</v>
      </c>
      <c r="H34" s="49">
        <v>0</v>
      </c>
      <c r="I34" s="49">
        <v>0</v>
      </c>
      <c r="J34" s="49">
        <v>0</v>
      </c>
      <c r="K34" s="49">
        <v>0</v>
      </c>
    </row>
    <row r="35" spans="1:11" ht="12.75" customHeight="1" x14ac:dyDescent="0.2">
      <c r="A35" s="264" t="s">
        <v>130</v>
      </c>
      <c r="B35" s="264"/>
      <c r="C35" s="264"/>
      <c r="D35" s="264"/>
      <c r="E35" s="264"/>
      <c r="F35" s="264"/>
      <c r="G35" s="11">
        <v>28</v>
      </c>
      <c r="H35" s="49">
        <v>0</v>
      </c>
      <c r="I35" s="49">
        <v>0</v>
      </c>
      <c r="J35" s="49">
        <v>0</v>
      </c>
      <c r="K35" s="49">
        <v>0</v>
      </c>
    </row>
    <row r="36" spans="1:11" ht="12.75" customHeight="1" x14ac:dyDescent="0.2">
      <c r="A36" s="230" t="s">
        <v>110</v>
      </c>
      <c r="B36" s="230"/>
      <c r="C36" s="230"/>
      <c r="D36" s="230"/>
      <c r="E36" s="230"/>
      <c r="F36" s="230"/>
      <c r="G36" s="11">
        <v>29</v>
      </c>
      <c r="H36" s="49">
        <v>20118853</v>
      </c>
      <c r="I36" s="49">
        <v>12771336</v>
      </c>
      <c r="J36" s="49">
        <v>29647058</v>
      </c>
      <c r="K36" s="49">
        <v>14947286</v>
      </c>
    </row>
    <row r="37" spans="1:11" ht="12.75" customHeight="1" x14ac:dyDescent="0.2">
      <c r="A37" s="261" t="s">
        <v>361</v>
      </c>
      <c r="B37" s="261"/>
      <c r="C37" s="261"/>
      <c r="D37" s="261"/>
      <c r="E37" s="261"/>
      <c r="F37" s="261"/>
      <c r="G37" s="12">
        <v>30</v>
      </c>
      <c r="H37" s="48">
        <f>SUM(H38:H47)</f>
        <v>5223667</v>
      </c>
      <c r="I37" s="48">
        <f>SUM(I38:I47)</f>
        <v>2754778</v>
      </c>
      <c r="J37" s="48">
        <f>SUM(J38:J47)</f>
        <v>5212991</v>
      </c>
      <c r="K37" s="48">
        <f>SUM(K38:K47)</f>
        <v>1843179</v>
      </c>
    </row>
    <row r="38" spans="1:11" ht="12.75" customHeight="1" x14ac:dyDescent="0.2">
      <c r="A38" s="230" t="s">
        <v>131</v>
      </c>
      <c r="B38" s="230"/>
      <c r="C38" s="230"/>
      <c r="D38" s="230"/>
      <c r="E38" s="230"/>
      <c r="F38" s="230"/>
      <c r="G38" s="11">
        <v>31</v>
      </c>
      <c r="H38" s="49">
        <v>0</v>
      </c>
      <c r="I38" s="49">
        <v>0</v>
      </c>
      <c r="J38" s="49">
        <v>0</v>
      </c>
      <c r="K38" s="49">
        <v>0</v>
      </c>
    </row>
    <row r="39" spans="1:11" ht="25.15" customHeight="1" x14ac:dyDescent="0.2">
      <c r="A39" s="230" t="s">
        <v>132</v>
      </c>
      <c r="B39" s="230"/>
      <c r="C39" s="230"/>
      <c r="D39" s="230"/>
      <c r="E39" s="230"/>
      <c r="F39" s="230"/>
      <c r="G39" s="11">
        <v>32</v>
      </c>
      <c r="H39" s="49">
        <v>0</v>
      </c>
      <c r="I39" s="49">
        <v>0</v>
      </c>
      <c r="J39" s="49">
        <v>0</v>
      </c>
      <c r="K39" s="49">
        <v>0</v>
      </c>
    </row>
    <row r="40" spans="1:11" ht="25.15" customHeight="1" x14ac:dyDescent="0.2">
      <c r="A40" s="230" t="s">
        <v>133</v>
      </c>
      <c r="B40" s="230"/>
      <c r="C40" s="230"/>
      <c r="D40" s="230"/>
      <c r="E40" s="230"/>
      <c r="F40" s="230"/>
      <c r="G40" s="11">
        <v>33</v>
      </c>
      <c r="H40" s="49">
        <v>0</v>
      </c>
      <c r="I40" s="49">
        <v>0</v>
      </c>
      <c r="J40" s="49">
        <v>0</v>
      </c>
      <c r="K40" s="49">
        <v>0</v>
      </c>
    </row>
    <row r="41" spans="1:11" ht="25.15" customHeight="1" x14ac:dyDescent="0.2">
      <c r="A41" s="230" t="s">
        <v>134</v>
      </c>
      <c r="B41" s="230"/>
      <c r="C41" s="230"/>
      <c r="D41" s="230"/>
      <c r="E41" s="230"/>
      <c r="F41" s="230"/>
      <c r="G41" s="11">
        <v>34</v>
      </c>
      <c r="H41" s="49">
        <v>0</v>
      </c>
      <c r="I41" s="49">
        <v>0</v>
      </c>
      <c r="J41" s="49">
        <v>0</v>
      </c>
      <c r="K41" s="49">
        <v>0</v>
      </c>
    </row>
    <row r="42" spans="1:11" ht="25.15" customHeight="1" x14ac:dyDescent="0.2">
      <c r="A42" s="230" t="s">
        <v>135</v>
      </c>
      <c r="B42" s="230"/>
      <c r="C42" s="230"/>
      <c r="D42" s="230"/>
      <c r="E42" s="230"/>
      <c r="F42" s="230"/>
      <c r="G42" s="11">
        <v>35</v>
      </c>
      <c r="H42" s="49">
        <v>4791</v>
      </c>
      <c r="I42" s="49">
        <v>0</v>
      </c>
      <c r="J42" s="49">
        <v>0</v>
      </c>
      <c r="K42" s="49">
        <v>0</v>
      </c>
    </row>
    <row r="43" spans="1:11" ht="12.75" customHeight="1" x14ac:dyDescent="0.2">
      <c r="A43" s="230" t="s">
        <v>136</v>
      </c>
      <c r="B43" s="230"/>
      <c r="C43" s="230"/>
      <c r="D43" s="230"/>
      <c r="E43" s="230"/>
      <c r="F43" s="230"/>
      <c r="G43" s="11">
        <v>36</v>
      </c>
      <c r="H43" s="49">
        <v>0</v>
      </c>
      <c r="I43" s="49">
        <v>0</v>
      </c>
      <c r="J43" s="49">
        <v>0</v>
      </c>
      <c r="K43" s="49">
        <v>0</v>
      </c>
    </row>
    <row r="44" spans="1:11" ht="12.75" customHeight="1" x14ac:dyDescent="0.2">
      <c r="A44" s="230" t="s">
        <v>137</v>
      </c>
      <c r="B44" s="230"/>
      <c r="C44" s="230"/>
      <c r="D44" s="230"/>
      <c r="E44" s="230"/>
      <c r="F44" s="230"/>
      <c r="G44" s="11">
        <v>37</v>
      </c>
      <c r="H44" s="49">
        <v>5218876</v>
      </c>
      <c r="I44" s="49">
        <v>2754778</v>
      </c>
      <c r="J44" s="49">
        <v>5212991</v>
      </c>
      <c r="K44" s="49">
        <v>1843179</v>
      </c>
    </row>
    <row r="45" spans="1:11" ht="12.75" customHeight="1" x14ac:dyDescent="0.2">
      <c r="A45" s="230" t="s">
        <v>138</v>
      </c>
      <c r="B45" s="230"/>
      <c r="C45" s="230"/>
      <c r="D45" s="230"/>
      <c r="E45" s="230"/>
      <c r="F45" s="230"/>
      <c r="G45" s="11">
        <v>38</v>
      </c>
      <c r="H45" s="49">
        <v>0</v>
      </c>
      <c r="I45" s="49">
        <v>0</v>
      </c>
      <c r="J45" s="49">
        <v>0</v>
      </c>
      <c r="K45" s="49">
        <v>0</v>
      </c>
    </row>
    <row r="46" spans="1:11" ht="12.75" customHeight="1" x14ac:dyDescent="0.2">
      <c r="A46" s="230" t="s">
        <v>139</v>
      </c>
      <c r="B46" s="230"/>
      <c r="C46" s="230"/>
      <c r="D46" s="230"/>
      <c r="E46" s="230"/>
      <c r="F46" s="230"/>
      <c r="G46" s="11">
        <v>39</v>
      </c>
      <c r="H46" s="49">
        <v>0</v>
      </c>
      <c r="I46" s="49">
        <v>0</v>
      </c>
      <c r="J46" s="49">
        <v>0</v>
      </c>
      <c r="K46" s="49">
        <v>0</v>
      </c>
    </row>
    <row r="47" spans="1:11" ht="12.75" customHeight="1" x14ac:dyDescent="0.2">
      <c r="A47" s="230" t="s">
        <v>140</v>
      </c>
      <c r="B47" s="230"/>
      <c r="C47" s="230"/>
      <c r="D47" s="230"/>
      <c r="E47" s="230"/>
      <c r="F47" s="230"/>
      <c r="G47" s="11">
        <v>40</v>
      </c>
      <c r="H47" s="49">
        <v>0</v>
      </c>
      <c r="I47" s="49">
        <v>0</v>
      </c>
      <c r="J47" s="49">
        <v>0</v>
      </c>
      <c r="K47" s="49">
        <v>0</v>
      </c>
    </row>
    <row r="48" spans="1:11" ht="12.75" customHeight="1" x14ac:dyDescent="0.2">
      <c r="A48" s="261" t="s">
        <v>362</v>
      </c>
      <c r="B48" s="261"/>
      <c r="C48" s="261"/>
      <c r="D48" s="261"/>
      <c r="E48" s="261"/>
      <c r="F48" s="261"/>
      <c r="G48" s="12">
        <v>41</v>
      </c>
      <c r="H48" s="48">
        <f>SUM(H49:H55)</f>
        <v>11717238</v>
      </c>
      <c r="I48" s="48">
        <f>SUM(I49:I55)</f>
        <v>7332839</v>
      </c>
      <c r="J48" s="48">
        <f>SUM(J49:J55)</f>
        <v>16396870</v>
      </c>
      <c r="K48" s="48">
        <f>SUM(K49:K55)</f>
        <v>3888562</v>
      </c>
    </row>
    <row r="49" spans="1:11" ht="25.15" customHeight="1" x14ac:dyDescent="0.2">
      <c r="A49" s="230" t="s">
        <v>141</v>
      </c>
      <c r="B49" s="230"/>
      <c r="C49" s="230"/>
      <c r="D49" s="230"/>
      <c r="E49" s="230"/>
      <c r="F49" s="230"/>
      <c r="G49" s="11">
        <v>42</v>
      </c>
      <c r="H49" s="49">
        <v>0</v>
      </c>
      <c r="I49" s="49">
        <v>0</v>
      </c>
      <c r="J49" s="49">
        <v>0</v>
      </c>
      <c r="K49" s="49">
        <v>0</v>
      </c>
    </row>
    <row r="50" spans="1:11" ht="12.75" customHeight="1" x14ac:dyDescent="0.2">
      <c r="A50" s="254" t="s">
        <v>142</v>
      </c>
      <c r="B50" s="254"/>
      <c r="C50" s="254"/>
      <c r="D50" s="254"/>
      <c r="E50" s="254"/>
      <c r="F50" s="254"/>
      <c r="G50" s="11">
        <v>43</v>
      </c>
      <c r="H50" s="49">
        <v>0</v>
      </c>
      <c r="I50" s="49">
        <v>0</v>
      </c>
      <c r="J50" s="49">
        <v>0</v>
      </c>
      <c r="K50" s="49">
        <v>0</v>
      </c>
    </row>
    <row r="51" spans="1:11" ht="12.75" customHeight="1" x14ac:dyDescent="0.2">
      <c r="A51" s="254" t="s">
        <v>143</v>
      </c>
      <c r="B51" s="254"/>
      <c r="C51" s="254"/>
      <c r="D51" s="254"/>
      <c r="E51" s="254"/>
      <c r="F51" s="254"/>
      <c r="G51" s="11">
        <v>44</v>
      </c>
      <c r="H51" s="49">
        <v>5600497</v>
      </c>
      <c r="I51" s="49">
        <v>1514998</v>
      </c>
      <c r="J51" s="49">
        <v>7136047</v>
      </c>
      <c r="K51" s="49">
        <v>1814936</v>
      </c>
    </row>
    <row r="52" spans="1:11" ht="12.75" customHeight="1" x14ac:dyDescent="0.2">
      <c r="A52" s="254" t="s">
        <v>144</v>
      </c>
      <c r="B52" s="254"/>
      <c r="C52" s="254"/>
      <c r="D52" s="254"/>
      <c r="E52" s="254"/>
      <c r="F52" s="254"/>
      <c r="G52" s="11">
        <v>45</v>
      </c>
      <c r="H52" s="49">
        <v>0</v>
      </c>
      <c r="I52" s="49">
        <v>0</v>
      </c>
      <c r="J52" s="49">
        <v>0</v>
      </c>
      <c r="K52" s="49">
        <v>0</v>
      </c>
    </row>
    <row r="53" spans="1:11" ht="12.75" customHeight="1" x14ac:dyDescent="0.2">
      <c r="A53" s="254" t="s">
        <v>145</v>
      </c>
      <c r="B53" s="254"/>
      <c r="C53" s="254"/>
      <c r="D53" s="254"/>
      <c r="E53" s="254"/>
      <c r="F53" s="254"/>
      <c r="G53" s="11">
        <v>46</v>
      </c>
      <c r="H53" s="49">
        <v>0</v>
      </c>
      <c r="I53" s="49">
        <v>0</v>
      </c>
      <c r="J53" s="49">
        <v>0</v>
      </c>
      <c r="K53" s="49">
        <v>0</v>
      </c>
    </row>
    <row r="54" spans="1:11" ht="12.75" customHeight="1" x14ac:dyDescent="0.2">
      <c r="A54" s="254" t="s">
        <v>146</v>
      </c>
      <c r="B54" s="254"/>
      <c r="C54" s="254"/>
      <c r="D54" s="254"/>
      <c r="E54" s="254"/>
      <c r="F54" s="254"/>
      <c r="G54" s="11">
        <v>47</v>
      </c>
      <c r="H54" s="49">
        <v>0</v>
      </c>
      <c r="I54" s="49">
        <v>0</v>
      </c>
      <c r="J54" s="49">
        <v>0</v>
      </c>
      <c r="K54" s="49">
        <v>0</v>
      </c>
    </row>
    <row r="55" spans="1:11" ht="12.75" customHeight="1" x14ac:dyDescent="0.2">
      <c r="A55" s="254" t="s">
        <v>147</v>
      </c>
      <c r="B55" s="254"/>
      <c r="C55" s="254"/>
      <c r="D55" s="254"/>
      <c r="E55" s="254"/>
      <c r="F55" s="254"/>
      <c r="G55" s="11">
        <v>48</v>
      </c>
      <c r="H55" s="49">
        <v>6116741</v>
      </c>
      <c r="I55" s="49">
        <v>5817841</v>
      </c>
      <c r="J55" s="49">
        <v>9260823</v>
      </c>
      <c r="K55" s="49">
        <v>2073626</v>
      </c>
    </row>
    <row r="56" spans="1:11" ht="22.15" customHeight="1" x14ac:dyDescent="0.2">
      <c r="A56" s="263" t="s">
        <v>148</v>
      </c>
      <c r="B56" s="263"/>
      <c r="C56" s="263"/>
      <c r="D56" s="263"/>
      <c r="E56" s="263"/>
      <c r="F56" s="263"/>
      <c r="G56" s="11">
        <v>49</v>
      </c>
      <c r="H56" s="49">
        <v>0</v>
      </c>
      <c r="I56" s="49">
        <v>0</v>
      </c>
      <c r="J56" s="49">
        <v>0</v>
      </c>
      <c r="K56" s="49">
        <v>0</v>
      </c>
    </row>
    <row r="57" spans="1:11" ht="12.75" customHeight="1" x14ac:dyDescent="0.2">
      <c r="A57" s="263" t="s">
        <v>149</v>
      </c>
      <c r="B57" s="263"/>
      <c r="C57" s="263"/>
      <c r="D57" s="263"/>
      <c r="E57" s="263"/>
      <c r="F57" s="263"/>
      <c r="G57" s="11">
        <v>50</v>
      </c>
      <c r="H57" s="49">
        <v>1781169</v>
      </c>
      <c r="I57" s="49">
        <v>447444</v>
      </c>
      <c r="J57" s="49">
        <v>1430408</v>
      </c>
      <c r="K57" s="49">
        <v>334117</v>
      </c>
    </row>
    <row r="58" spans="1:11" ht="24.6" customHeight="1" x14ac:dyDescent="0.2">
      <c r="A58" s="263" t="s">
        <v>150</v>
      </c>
      <c r="B58" s="263"/>
      <c r="C58" s="263"/>
      <c r="D58" s="263"/>
      <c r="E58" s="263"/>
      <c r="F58" s="263"/>
      <c r="G58" s="11">
        <v>51</v>
      </c>
      <c r="H58" s="49">
        <v>0</v>
      </c>
      <c r="I58" s="49">
        <v>0</v>
      </c>
      <c r="J58" s="49">
        <v>0</v>
      </c>
      <c r="K58" s="49">
        <v>0</v>
      </c>
    </row>
    <row r="59" spans="1:11" ht="12.75" customHeight="1" x14ac:dyDescent="0.2">
      <c r="A59" s="263" t="s">
        <v>151</v>
      </c>
      <c r="B59" s="263"/>
      <c r="C59" s="263"/>
      <c r="D59" s="263"/>
      <c r="E59" s="263"/>
      <c r="F59" s="263"/>
      <c r="G59" s="11">
        <v>52</v>
      </c>
      <c r="H59" s="49">
        <v>0</v>
      </c>
      <c r="I59" s="49">
        <v>0</v>
      </c>
      <c r="J59" s="49">
        <v>0</v>
      </c>
      <c r="K59" s="49">
        <v>0</v>
      </c>
    </row>
    <row r="60" spans="1:11" ht="12.75" customHeight="1" x14ac:dyDescent="0.2">
      <c r="A60" s="261" t="s">
        <v>363</v>
      </c>
      <c r="B60" s="261"/>
      <c r="C60" s="261"/>
      <c r="D60" s="261"/>
      <c r="E60" s="261"/>
      <c r="F60" s="261"/>
      <c r="G60" s="12">
        <v>53</v>
      </c>
      <c r="H60" s="48">
        <f>H8+H37+H56+H57</f>
        <v>991389607</v>
      </c>
      <c r="I60" s="48">
        <f t="shared" ref="I60:K60" si="0">I8+I37+I56+I57</f>
        <v>170240176</v>
      </c>
      <c r="J60" s="48">
        <f t="shared" si="0"/>
        <v>1096461445</v>
      </c>
      <c r="K60" s="48">
        <f t="shared" si="0"/>
        <v>242960025</v>
      </c>
    </row>
    <row r="61" spans="1:11" ht="12.75" customHeight="1" x14ac:dyDescent="0.2">
      <c r="A61" s="261" t="s">
        <v>364</v>
      </c>
      <c r="B61" s="261"/>
      <c r="C61" s="261"/>
      <c r="D61" s="261"/>
      <c r="E61" s="261"/>
      <c r="F61" s="261"/>
      <c r="G61" s="12">
        <v>54</v>
      </c>
      <c r="H61" s="48">
        <f>H14+H48+H58+H59</f>
        <v>890096483</v>
      </c>
      <c r="I61" s="48">
        <f t="shared" ref="I61:K61" si="1">I14+I48+I58+I59</f>
        <v>178865201</v>
      </c>
      <c r="J61" s="48">
        <f t="shared" si="1"/>
        <v>993275524</v>
      </c>
      <c r="K61" s="48">
        <f t="shared" si="1"/>
        <v>266480487</v>
      </c>
    </row>
    <row r="62" spans="1:11" ht="12.75" customHeight="1" x14ac:dyDescent="0.2">
      <c r="A62" s="261" t="s">
        <v>365</v>
      </c>
      <c r="B62" s="261"/>
      <c r="C62" s="261"/>
      <c r="D62" s="261"/>
      <c r="E62" s="261"/>
      <c r="F62" s="261"/>
      <c r="G62" s="12">
        <v>55</v>
      </c>
      <c r="H62" s="48">
        <f>H60-H61</f>
        <v>101293124</v>
      </c>
      <c r="I62" s="48">
        <f t="shared" ref="I62:K62" si="2">I60-I61</f>
        <v>-8625025</v>
      </c>
      <c r="J62" s="48">
        <f t="shared" si="2"/>
        <v>103185921</v>
      </c>
      <c r="K62" s="48">
        <f t="shared" si="2"/>
        <v>-23520462</v>
      </c>
    </row>
    <row r="63" spans="1:11" ht="12.75" customHeight="1" x14ac:dyDescent="0.2">
      <c r="A63" s="262" t="s">
        <v>366</v>
      </c>
      <c r="B63" s="262"/>
      <c r="C63" s="262"/>
      <c r="D63" s="262"/>
      <c r="E63" s="262"/>
      <c r="F63" s="262"/>
      <c r="G63" s="12">
        <v>56</v>
      </c>
      <c r="H63" s="48">
        <f>+IF((H60-H61)&gt;0,(H60-H61),0)</f>
        <v>101293124</v>
      </c>
      <c r="I63" s="48">
        <f t="shared" ref="I63:K63" si="3">+IF((I60-I61)&gt;0,(I60-I61),0)</f>
        <v>0</v>
      </c>
      <c r="J63" s="48">
        <f t="shared" si="3"/>
        <v>103185921</v>
      </c>
      <c r="K63" s="48">
        <f t="shared" si="3"/>
        <v>0</v>
      </c>
    </row>
    <row r="64" spans="1:11" ht="12.75" customHeight="1" x14ac:dyDescent="0.2">
      <c r="A64" s="262" t="s">
        <v>367</v>
      </c>
      <c r="B64" s="262"/>
      <c r="C64" s="262"/>
      <c r="D64" s="262"/>
      <c r="E64" s="262"/>
      <c r="F64" s="262"/>
      <c r="G64" s="12">
        <v>57</v>
      </c>
      <c r="H64" s="48">
        <f>+IF((H60-H61)&lt;0,(H60-H61),0)</f>
        <v>0</v>
      </c>
      <c r="I64" s="48">
        <f t="shared" ref="I64:K64" si="4">+IF((I60-I61)&lt;0,(I60-I61),0)</f>
        <v>-8625025</v>
      </c>
      <c r="J64" s="48">
        <f t="shared" si="4"/>
        <v>0</v>
      </c>
      <c r="K64" s="48">
        <f t="shared" si="4"/>
        <v>-23520462</v>
      </c>
    </row>
    <row r="65" spans="1:11" ht="12.75" customHeight="1" x14ac:dyDescent="0.2">
      <c r="A65" s="263" t="s">
        <v>111</v>
      </c>
      <c r="B65" s="263"/>
      <c r="C65" s="263"/>
      <c r="D65" s="263"/>
      <c r="E65" s="263"/>
      <c r="F65" s="263"/>
      <c r="G65" s="11">
        <v>58</v>
      </c>
      <c r="H65" s="49">
        <v>19035758</v>
      </c>
      <c r="I65" s="49">
        <v>13015275</v>
      </c>
      <c r="J65" s="49">
        <v>16116808</v>
      </c>
      <c r="K65" s="49">
        <v>8163485</v>
      </c>
    </row>
    <row r="66" spans="1:11" ht="12.75" customHeight="1" x14ac:dyDescent="0.2">
      <c r="A66" s="261" t="s">
        <v>368</v>
      </c>
      <c r="B66" s="261"/>
      <c r="C66" s="261"/>
      <c r="D66" s="261"/>
      <c r="E66" s="261"/>
      <c r="F66" s="261"/>
      <c r="G66" s="12">
        <v>59</v>
      </c>
      <c r="H66" s="48">
        <f>H62-H65</f>
        <v>82257366</v>
      </c>
      <c r="I66" s="48">
        <f t="shared" ref="I66:K66" si="5">I62-I65</f>
        <v>-21640300</v>
      </c>
      <c r="J66" s="48">
        <f t="shared" si="5"/>
        <v>87069113</v>
      </c>
      <c r="K66" s="48">
        <f t="shared" si="5"/>
        <v>-31683947</v>
      </c>
    </row>
    <row r="67" spans="1:11" ht="12.75" customHeight="1" x14ac:dyDescent="0.2">
      <c r="A67" s="262" t="s">
        <v>369</v>
      </c>
      <c r="B67" s="262"/>
      <c r="C67" s="262"/>
      <c r="D67" s="262"/>
      <c r="E67" s="262"/>
      <c r="F67" s="262"/>
      <c r="G67" s="12">
        <v>60</v>
      </c>
      <c r="H67" s="48">
        <f>+IF((H62-H65)&gt;0,(H62-H65),0)</f>
        <v>82257366</v>
      </c>
      <c r="I67" s="48">
        <f t="shared" ref="I67:K67" si="6">+IF((I62-I65)&gt;0,(I62-I65),0)</f>
        <v>0</v>
      </c>
      <c r="J67" s="48">
        <f t="shared" si="6"/>
        <v>87069113</v>
      </c>
      <c r="K67" s="48">
        <f t="shared" si="6"/>
        <v>0</v>
      </c>
    </row>
    <row r="68" spans="1:11" ht="12.75" customHeight="1" x14ac:dyDescent="0.2">
      <c r="A68" s="262" t="s">
        <v>370</v>
      </c>
      <c r="B68" s="262"/>
      <c r="C68" s="262"/>
      <c r="D68" s="262"/>
      <c r="E68" s="262"/>
      <c r="F68" s="262"/>
      <c r="G68" s="12">
        <v>61</v>
      </c>
      <c r="H68" s="48">
        <f>+IF((H62-H65)&lt;0,(H62-H65),0)</f>
        <v>0</v>
      </c>
      <c r="I68" s="48">
        <f t="shared" ref="I68:K68" si="7">+IF((I62-I65)&lt;0,(I62-I65),0)</f>
        <v>-21640300</v>
      </c>
      <c r="J68" s="48">
        <f t="shared" si="7"/>
        <v>0</v>
      </c>
      <c r="K68" s="48">
        <f t="shared" si="7"/>
        <v>-31683947</v>
      </c>
    </row>
    <row r="69" spans="1:11" x14ac:dyDescent="0.2">
      <c r="A69" s="255" t="s">
        <v>152</v>
      </c>
      <c r="B69" s="255"/>
      <c r="C69" s="255"/>
      <c r="D69" s="255"/>
      <c r="E69" s="255"/>
      <c r="F69" s="255"/>
      <c r="G69" s="256"/>
      <c r="H69" s="256"/>
      <c r="I69" s="256"/>
      <c r="J69" s="257"/>
      <c r="K69" s="257"/>
    </row>
    <row r="70" spans="1:11" ht="22.15" customHeight="1" x14ac:dyDescent="0.2">
      <c r="A70" s="261" t="s">
        <v>371</v>
      </c>
      <c r="B70" s="261"/>
      <c r="C70" s="261"/>
      <c r="D70" s="261"/>
      <c r="E70" s="261"/>
      <c r="F70" s="261"/>
      <c r="G70" s="12">
        <v>62</v>
      </c>
      <c r="H70" s="48">
        <f>H71-H72</f>
        <v>0</v>
      </c>
      <c r="I70" s="48">
        <f>I71-I72</f>
        <v>0</v>
      </c>
      <c r="J70" s="48">
        <f>J71-J72</f>
        <v>0</v>
      </c>
      <c r="K70" s="48">
        <f>K71-K72</f>
        <v>0</v>
      </c>
    </row>
    <row r="71" spans="1:11" ht="12.75" customHeight="1" x14ac:dyDescent="0.2">
      <c r="A71" s="254" t="s">
        <v>153</v>
      </c>
      <c r="B71" s="254"/>
      <c r="C71" s="254"/>
      <c r="D71" s="254"/>
      <c r="E71" s="254"/>
      <c r="F71" s="254"/>
      <c r="G71" s="11">
        <v>63</v>
      </c>
      <c r="H71" s="49">
        <v>0</v>
      </c>
      <c r="I71" s="49">
        <v>0</v>
      </c>
      <c r="J71" s="49">
        <v>0</v>
      </c>
      <c r="K71" s="49">
        <v>0</v>
      </c>
    </row>
    <row r="72" spans="1:11" ht="12.75" customHeight="1" x14ac:dyDescent="0.2">
      <c r="A72" s="254" t="s">
        <v>154</v>
      </c>
      <c r="B72" s="254"/>
      <c r="C72" s="254"/>
      <c r="D72" s="254"/>
      <c r="E72" s="254"/>
      <c r="F72" s="254"/>
      <c r="G72" s="11">
        <v>64</v>
      </c>
      <c r="H72" s="49">
        <v>0</v>
      </c>
      <c r="I72" s="49">
        <v>0</v>
      </c>
      <c r="J72" s="49">
        <v>0</v>
      </c>
      <c r="K72" s="49">
        <v>0</v>
      </c>
    </row>
    <row r="73" spans="1:11" ht="12.75" customHeight="1" x14ac:dyDescent="0.2">
      <c r="A73" s="263" t="s">
        <v>155</v>
      </c>
      <c r="B73" s="263"/>
      <c r="C73" s="263"/>
      <c r="D73" s="263"/>
      <c r="E73" s="263"/>
      <c r="F73" s="263"/>
      <c r="G73" s="11">
        <v>65</v>
      </c>
      <c r="H73" s="49">
        <v>0</v>
      </c>
      <c r="I73" s="49">
        <v>0</v>
      </c>
      <c r="J73" s="49">
        <v>0</v>
      </c>
      <c r="K73" s="49">
        <v>0</v>
      </c>
    </row>
    <row r="74" spans="1:11" ht="12.75" customHeight="1" x14ac:dyDescent="0.2">
      <c r="A74" s="262" t="s">
        <v>372</v>
      </c>
      <c r="B74" s="262"/>
      <c r="C74" s="262"/>
      <c r="D74" s="262"/>
      <c r="E74" s="262"/>
      <c r="F74" s="262"/>
      <c r="G74" s="12">
        <v>66</v>
      </c>
      <c r="H74" s="71">
        <v>0</v>
      </c>
      <c r="I74" s="71">
        <v>0</v>
      </c>
      <c r="J74" s="71">
        <v>0</v>
      </c>
      <c r="K74" s="71">
        <v>0</v>
      </c>
    </row>
    <row r="75" spans="1:11" ht="12.75" customHeight="1" x14ac:dyDescent="0.2">
      <c r="A75" s="262" t="s">
        <v>373</v>
      </c>
      <c r="B75" s="262"/>
      <c r="C75" s="262"/>
      <c r="D75" s="262"/>
      <c r="E75" s="262"/>
      <c r="F75" s="262"/>
      <c r="G75" s="12">
        <v>67</v>
      </c>
      <c r="H75" s="71">
        <v>0</v>
      </c>
      <c r="I75" s="71">
        <v>0</v>
      </c>
      <c r="J75" s="71">
        <v>0</v>
      </c>
      <c r="K75" s="71">
        <v>0</v>
      </c>
    </row>
    <row r="76" spans="1:11" x14ac:dyDescent="0.2">
      <c r="A76" s="255" t="s">
        <v>156</v>
      </c>
      <c r="B76" s="255"/>
      <c r="C76" s="255"/>
      <c r="D76" s="255"/>
      <c r="E76" s="255"/>
      <c r="F76" s="255"/>
      <c r="G76" s="256"/>
      <c r="H76" s="256"/>
      <c r="I76" s="256"/>
      <c r="J76" s="257"/>
      <c r="K76" s="257"/>
    </row>
    <row r="77" spans="1:11" ht="12.75" customHeight="1" x14ac:dyDescent="0.2">
      <c r="A77" s="261" t="s">
        <v>374</v>
      </c>
      <c r="B77" s="261"/>
      <c r="C77" s="261"/>
      <c r="D77" s="261"/>
      <c r="E77" s="261"/>
      <c r="F77" s="261"/>
      <c r="G77" s="12">
        <v>68</v>
      </c>
      <c r="H77" s="71">
        <v>0</v>
      </c>
      <c r="I77" s="71">
        <v>0</v>
      </c>
      <c r="J77" s="71">
        <v>0</v>
      </c>
      <c r="K77" s="71">
        <v>0</v>
      </c>
    </row>
    <row r="78" spans="1:11" ht="12.75" customHeight="1" x14ac:dyDescent="0.2">
      <c r="A78" s="260" t="s">
        <v>375</v>
      </c>
      <c r="B78" s="260"/>
      <c r="C78" s="260"/>
      <c r="D78" s="260"/>
      <c r="E78" s="260"/>
      <c r="F78" s="260"/>
      <c r="G78" s="42">
        <v>69</v>
      </c>
      <c r="H78" s="50">
        <v>0</v>
      </c>
      <c r="I78" s="50">
        <v>0</v>
      </c>
      <c r="J78" s="50">
        <v>0</v>
      </c>
      <c r="K78" s="50">
        <v>0</v>
      </c>
    </row>
    <row r="79" spans="1:11" ht="12.75" customHeight="1" x14ac:dyDescent="0.2">
      <c r="A79" s="260" t="s">
        <v>376</v>
      </c>
      <c r="B79" s="260"/>
      <c r="C79" s="260"/>
      <c r="D79" s="260"/>
      <c r="E79" s="260"/>
      <c r="F79" s="260"/>
      <c r="G79" s="42">
        <v>70</v>
      </c>
      <c r="H79" s="50">
        <v>0</v>
      </c>
      <c r="I79" s="50">
        <v>0</v>
      </c>
      <c r="J79" s="50">
        <v>0</v>
      </c>
      <c r="K79" s="50">
        <v>0</v>
      </c>
    </row>
    <row r="80" spans="1:11" ht="12.75" customHeight="1" x14ac:dyDescent="0.2">
      <c r="A80" s="261" t="s">
        <v>377</v>
      </c>
      <c r="B80" s="261"/>
      <c r="C80" s="261"/>
      <c r="D80" s="261"/>
      <c r="E80" s="261"/>
      <c r="F80" s="261"/>
      <c r="G80" s="12">
        <v>71</v>
      </c>
      <c r="H80" s="71">
        <v>0</v>
      </c>
      <c r="I80" s="71">
        <v>0</v>
      </c>
      <c r="J80" s="71">
        <v>0</v>
      </c>
      <c r="K80" s="71">
        <v>0</v>
      </c>
    </row>
    <row r="81" spans="1:11" ht="12.75" customHeight="1" x14ac:dyDescent="0.2">
      <c r="A81" s="261" t="s">
        <v>378</v>
      </c>
      <c r="B81" s="261"/>
      <c r="C81" s="261"/>
      <c r="D81" s="261"/>
      <c r="E81" s="261"/>
      <c r="F81" s="261"/>
      <c r="G81" s="12">
        <v>72</v>
      </c>
      <c r="H81" s="71">
        <v>0</v>
      </c>
      <c r="I81" s="71">
        <v>0</v>
      </c>
      <c r="J81" s="71">
        <v>0</v>
      </c>
      <c r="K81" s="71">
        <v>0</v>
      </c>
    </row>
    <row r="82" spans="1:11" ht="12.75" customHeight="1" x14ac:dyDescent="0.2">
      <c r="A82" s="262" t="s">
        <v>379</v>
      </c>
      <c r="B82" s="262"/>
      <c r="C82" s="262"/>
      <c r="D82" s="262"/>
      <c r="E82" s="262"/>
      <c r="F82" s="262"/>
      <c r="G82" s="12">
        <v>73</v>
      </c>
      <c r="H82" s="71">
        <v>0</v>
      </c>
      <c r="I82" s="71">
        <v>0</v>
      </c>
      <c r="J82" s="71">
        <v>0</v>
      </c>
      <c r="K82" s="71">
        <v>0</v>
      </c>
    </row>
    <row r="83" spans="1:11" ht="12.75" customHeight="1" x14ac:dyDescent="0.2">
      <c r="A83" s="262" t="s">
        <v>380</v>
      </c>
      <c r="B83" s="262"/>
      <c r="C83" s="262"/>
      <c r="D83" s="262"/>
      <c r="E83" s="262"/>
      <c r="F83" s="262"/>
      <c r="G83" s="12">
        <v>74</v>
      </c>
      <c r="H83" s="71">
        <v>0</v>
      </c>
      <c r="I83" s="71">
        <v>0</v>
      </c>
      <c r="J83" s="71">
        <v>0</v>
      </c>
      <c r="K83" s="71">
        <v>0</v>
      </c>
    </row>
    <row r="84" spans="1:11" x14ac:dyDescent="0.2">
      <c r="A84" s="255" t="s">
        <v>112</v>
      </c>
      <c r="B84" s="255"/>
      <c r="C84" s="255"/>
      <c r="D84" s="255"/>
      <c r="E84" s="255"/>
      <c r="F84" s="255"/>
      <c r="G84" s="256"/>
      <c r="H84" s="256"/>
      <c r="I84" s="256"/>
      <c r="J84" s="257"/>
      <c r="K84" s="257"/>
    </row>
    <row r="85" spans="1:11" ht="12.75" customHeight="1" x14ac:dyDescent="0.2">
      <c r="A85" s="250" t="s">
        <v>381</v>
      </c>
      <c r="B85" s="250"/>
      <c r="C85" s="250"/>
      <c r="D85" s="250"/>
      <c r="E85" s="250"/>
      <c r="F85" s="250"/>
      <c r="G85" s="12">
        <v>75</v>
      </c>
      <c r="H85" s="51">
        <f>H86+H87</f>
        <v>82257366</v>
      </c>
      <c r="I85" s="51">
        <f>I86+I87</f>
        <v>-21640300</v>
      </c>
      <c r="J85" s="51">
        <f>J86+J87</f>
        <v>87069113</v>
      </c>
      <c r="K85" s="51">
        <f>K86+K87</f>
        <v>-31683947</v>
      </c>
    </row>
    <row r="86" spans="1:11" ht="12.75" customHeight="1" x14ac:dyDescent="0.2">
      <c r="A86" s="251" t="s">
        <v>157</v>
      </c>
      <c r="B86" s="251"/>
      <c r="C86" s="251"/>
      <c r="D86" s="251"/>
      <c r="E86" s="251"/>
      <c r="F86" s="251"/>
      <c r="G86" s="11">
        <v>76</v>
      </c>
      <c r="H86" s="52">
        <v>62996442</v>
      </c>
      <c r="I86" s="52">
        <v>-26047081</v>
      </c>
      <c r="J86" s="52">
        <v>66583201</v>
      </c>
      <c r="K86" s="52">
        <v>-32667261</v>
      </c>
    </row>
    <row r="87" spans="1:11" ht="12.75" customHeight="1" x14ac:dyDescent="0.2">
      <c r="A87" s="251" t="s">
        <v>158</v>
      </c>
      <c r="B87" s="251"/>
      <c r="C87" s="251"/>
      <c r="D87" s="251"/>
      <c r="E87" s="251"/>
      <c r="F87" s="251"/>
      <c r="G87" s="11">
        <v>77</v>
      </c>
      <c r="H87" s="52">
        <v>19260924</v>
      </c>
      <c r="I87" s="52">
        <v>4406781</v>
      </c>
      <c r="J87" s="52">
        <v>20485912</v>
      </c>
      <c r="K87" s="52">
        <v>983314</v>
      </c>
    </row>
    <row r="88" spans="1:11" x14ac:dyDescent="0.2">
      <c r="A88" s="258" t="s">
        <v>114</v>
      </c>
      <c r="B88" s="258"/>
      <c r="C88" s="258"/>
      <c r="D88" s="258"/>
      <c r="E88" s="258"/>
      <c r="F88" s="258"/>
      <c r="G88" s="259"/>
      <c r="H88" s="259"/>
      <c r="I88" s="259"/>
      <c r="J88" s="257"/>
      <c r="K88" s="257"/>
    </row>
    <row r="89" spans="1:11" ht="12.75" customHeight="1" x14ac:dyDescent="0.2">
      <c r="A89" s="231" t="s">
        <v>159</v>
      </c>
      <c r="B89" s="231"/>
      <c r="C89" s="231"/>
      <c r="D89" s="231"/>
      <c r="E89" s="231"/>
      <c r="F89" s="231"/>
      <c r="G89" s="11">
        <v>78</v>
      </c>
      <c r="H89" s="52">
        <v>82257366</v>
      </c>
      <c r="I89" s="52">
        <v>-21640300</v>
      </c>
      <c r="J89" s="52">
        <v>87069113</v>
      </c>
      <c r="K89" s="52">
        <v>-31683947</v>
      </c>
    </row>
    <row r="90" spans="1:11" ht="24" customHeight="1" x14ac:dyDescent="0.2">
      <c r="A90" s="232" t="s">
        <v>437</v>
      </c>
      <c r="B90" s="232"/>
      <c r="C90" s="232"/>
      <c r="D90" s="232"/>
      <c r="E90" s="232"/>
      <c r="F90" s="232"/>
      <c r="G90" s="12">
        <v>79</v>
      </c>
      <c r="H90" s="69">
        <f>H91+H98</f>
        <v>-384676</v>
      </c>
      <c r="I90" s="69">
        <f>I91+I98</f>
        <v>8390623</v>
      </c>
      <c r="J90" s="69">
        <f t="shared" ref="J90:K90" si="8">J91+J98</f>
        <v>59149464</v>
      </c>
      <c r="K90" s="69">
        <f t="shared" si="8"/>
        <v>14712719</v>
      </c>
    </row>
    <row r="91" spans="1:11" ht="24" customHeight="1" x14ac:dyDescent="0.2">
      <c r="A91" s="252" t="s">
        <v>444</v>
      </c>
      <c r="B91" s="252"/>
      <c r="C91" s="252"/>
      <c r="D91" s="252"/>
      <c r="E91" s="252"/>
      <c r="F91" s="252"/>
      <c r="G91" s="12">
        <v>80</v>
      </c>
      <c r="H91" s="69">
        <f>SUM(H92:H96)</f>
        <v>27982278</v>
      </c>
      <c r="I91" s="69">
        <f>SUM(I92:I96)</f>
        <v>17572134</v>
      </c>
      <c r="J91" s="69">
        <f t="shared" ref="J91:K91" si="9">SUM(J92:J96)</f>
        <v>59055103</v>
      </c>
      <c r="K91" s="69">
        <f t="shared" si="9"/>
        <v>15398632</v>
      </c>
    </row>
    <row r="92" spans="1:11" ht="25.5" customHeight="1" x14ac:dyDescent="0.2">
      <c r="A92" s="254" t="s">
        <v>382</v>
      </c>
      <c r="B92" s="254"/>
      <c r="C92" s="254"/>
      <c r="D92" s="254"/>
      <c r="E92" s="254"/>
      <c r="F92" s="254"/>
      <c r="G92" s="12">
        <v>81</v>
      </c>
      <c r="H92" s="52">
        <v>0</v>
      </c>
      <c r="I92" s="52">
        <v>0</v>
      </c>
      <c r="J92" s="52">
        <v>0</v>
      </c>
      <c r="K92" s="52">
        <v>0</v>
      </c>
    </row>
    <row r="93" spans="1:11" ht="38.25" customHeight="1" x14ac:dyDescent="0.2">
      <c r="A93" s="254" t="s">
        <v>383</v>
      </c>
      <c r="B93" s="254"/>
      <c r="C93" s="254"/>
      <c r="D93" s="254"/>
      <c r="E93" s="254"/>
      <c r="F93" s="254"/>
      <c r="G93" s="12">
        <v>82</v>
      </c>
      <c r="H93" s="52">
        <v>27982278</v>
      </c>
      <c r="I93" s="52">
        <v>17572134</v>
      </c>
      <c r="J93" s="52">
        <v>59055103</v>
      </c>
      <c r="K93" s="52">
        <v>15398632</v>
      </c>
    </row>
    <row r="94" spans="1:11" ht="38.25" customHeight="1" x14ac:dyDescent="0.2">
      <c r="A94" s="254" t="s">
        <v>384</v>
      </c>
      <c r="B94" s="254"/>
      <c r="C94" s="254"/>
      <c r="D94" s="254"/>
      <c r="E94" s="254"/>
      <c r="F94" s="254"/>
      <c r="G94" s="12">
        <v>83</v>
      </c>
      <c r="H94" s="52">
        <v>0</v>
      </c>
      <c r="I94" s="52">
        <v>0</v>
      </c>
      <c r="J94" s="52">
        <v>0</v>
      </c>
      <c r="K94" s="52">
        <v>0</v>
      </c>
    </row>
    <row r="95" spans="1:11" x14ac:dyDescent="0.2">
      <c r="A95" s="254" t="s">
        <v>385</v>
      </c>
      <c r="B95" s="254"/>
      <c r="C95" s="254"/>
      <c r="D95" s="254"/>
      <c r="E95" s="254"/>
      <c r="F95" s="254"/>
      <c r="G95" s="12">
        <v>84</v>
      </c>
      <c r="H95" s="52">
        <v>0</v>
      </c>
      <c r="I95" s="52">
        <v>0</v>
      </c>
      <c r="J95" s="52">
        <v>0</v>
      </c>
      <c r="K95" s="52">
        <v>0</v>
      </c>
    </row>
    <row r="96" spans="1:11" x14ac:dyDescent="0.2">
      <c r="A96" s="254" t="s">
        <v>386</v>
      </c>
      <c r="B96" s="254"/>
      <c r="C96" s="254"/>
      <c r="D96" s="254"/>
      <c r="E96" s="254"/>
      <c r="F96" s="254"/>
      <c r="G96" s="12">
        <v>85</v>
      </c>
      <c r="H96" s="52">
        <v>0</v>
      </c>
      <c r="I96" s="52">
        <v>0</v>
      </c>
      <c r="J96" s="52">
        <v>0</v>
      </c>
      <c r="K96" s="52">
        <v>0</v>
      </c>
    </row>
    <row r="97" spans="1:11" ht="26.25" customHeight="1" x14ac:dyDescent="0.2">
      <c r="A97" s="254" t="s">
        <v>387</v>
      </c>
      <c r="B97" s="254"/>
      <c r="C97" s="254"/>
      <c r="D97" s="254"/>
      <c r="E97" s="254"/>
      <c r="F97" s="254"/>
      <c r="G97" s="12">
        <v>86</v>
      </c>
      <c r="H97" s="52">
        <v>5036811</v>
      </c>
      <c r="I97" s="52">
        <v>3162985</v>
      </c>
      <c r="J97" s="52">
        <v>10629918</v>
      </c>
      <c r="K97" s="52">
        <v>2771753</v>
      </c>
    </row>
    <row r="98" spans="1:11" ht="25.5" customHeight="1" x14ac:dyDescent="0.2">
      <c r="A98" s="252" t="s">
        <v>438</v>
      </c>
      <c r="B98" s="252"/>
      <c r="C98" s="252"/>
      <c r="D98" s="252"/>
      <c r="E98" s="252"/>
      <c r="F98" s="252"/>
      <c r="G98" s="12">
        <v>87</v>
      </c>
      <c r="H98" s="69">
        <f>SUM(H99:H106)</f>
        <v>-28366954</v>
      </c>
      <c r="I98" s="69">
        <f>SUM(I99:I106)</f>
        <v>-9181511</v>
      </c>
      <c r="J98" s="69">
        <f t="shared" ref="J98:K98" si="10">SUM(J99:J106)</f>
        <v>94361</v>
      </c>
      <c r="K98" s="69">
        <f t="shared" si="10"/>
        <v>-685913</v>
      </c>
    </row>
    <row r="99" spans="1:11" x14ac:dyDescent="0.2">
      <c r="A99" s="253" t="s">
        <v>160</v>
      </c>
      <c r="B99" s="253"/>
      <c r="C99" s="253"/>
      <c r="D99" s="253"/>
      <c r="E99" s="253"/>
      <c r="F99" s="253"/>
      <c r="G99" s="11">
        <v>88</v>
      </c>
      <c r="H99" s="52">
        <v>-6775</v>
      </c>
      <c r="I99" s="52">
        <v>1907</v>
      </c>
      <c r="J99" s="52">
        <v>37890</v>
      </c>
      <c r="K99" s="52">
        <v>8374</v>
      </c>
    </row>
    <row r="100" spans="1:11" ht="36" customHeight="1" x14ac:dyDescent="0.2">
      <c r="A100" s="254" t="s">
        <v>388</v>
      </c>
      <c r="B100" s="254"/>
      <c r="C100" s="254"/>
      <c r="D100" s="254"/>
      <c r="E100" s="254"/>
      <c r="F100" s="254"/>
      <c r="G100" s="11">
        <v>89</v>
      </c>
      <c r="H100" s="52">
        <v>19667786</v>
      </c>
      <c r="I100" s="52">
        <v>22635475</v>
      </c>
      <c r="J100" s="52">
        <v>20068458</v>
      </c>
      <c r="K100" s="52">
        <v>4625388</v>
      </c>
    </row>
    <row r="101" spans="1:11" ht="22.15" customHeight="1" x14ac:dyDescent="0.2">
      <c r="A101" s="253" t="s">
        <v>161</v>
      </c>
      <c r="B101" s="253"/>
      <c r="C101" s="253"/>
      <c r="D101" s="253"/>
      <c r="E101" s="253"/>
      <c r="F101" s="253"/>
      <c r="G101" s="11">
        <v>90</v>
      </c>
      <c r="H101" s="52">
        <v>0</v>
      </c>
      <c r="I101" s="52">
        <v>0</v>
      </c>
      <c r="J101" s="52">
        <v>0</v>
      </c>
      <c r="K101" s="52">
        <v>0</v>
      </c>
    </row>
    <row r="102" spans="1:11" ht="22.15" customHeight="1" x14ac:dyDescent="0.2">
      <c r="A102" s="253" t="s">
        <v>162</v>
      </c>
      <c r="B102" s="253"/>
      <c r="C102" s="253"/>
      <c r="D102" s="253"/>
      <c r="E102" s="253"/>
      <c r="F102" s="253"/>
      <c r="G102" s="11">
        <v>91</v>
      </c>
      <c r="H102" s="52">
        <v>0</v>
      </c>
      <c r="I102" s="52">
        <v>0</v>
      </c>
      <c r="J102" s="52">
        <v>0</v>
      </c>
      <c r="K102" s="52">
        <v>0</v>
      </c>
    </row>
    <row r="103" spans="1:11" ht="22.15" customHeight="1" x14ac:dyDescent="0.2">
      <c r="A103" s="253" t="s">
        <v>163</v>
      </c>
      <c r="B103" s="253"/>
      <c r="C103" s="253"/>
      <c r="D103" s="253"/>
      <c r="E103" s="253"/>
      <c r="F103" s="253"/>
      <c r="G103" s="11">
        <v>92</v>
      </c>
      <c r="H103" s="52">
        <v>0</v>
      </c>
      <c r="I103" s="52">
        <v>0</v>
      </c>
      <c r="J103" s="52">
        <v>0</v>
      </c>
      <c r="K103" s="52">
        <v>0</v>
      </c>
    </row>
    <row r="104" spans="1:11" ht="12.75" customHeight="1" x14ac:dyDescent="0.2">
      <c r="A104" s="254" t="s">
        <v>389</v>
      </c>
      <c r="B104" s="254"/>
      <c r="C104" s="254"/>
      <c r="D104" s="254"/>
      <c r="E104" s="254"/>
      <c r="F104" s="254"/>
      <c r="G104" s="11">
        <v>93</v>
      </c>
      <c r="H104" s="52">
        <v>0</v>
      </c>
      <c r="I104" s="52">
        <v>0</v>
      </c>
      <c r="J104" s="52">
        <v>0</v>
      </c>
      <c r="K104" s="52">
        <v>0</v>
      </c>
    </row>
    <row r="105" spans="1:11" ht="26.25" customHeight="1" x14ac:dyDescent="0.2">
      <c r="A105" s="254" t="s">
        <v>390</v>
      </c>
      <c r="B105" s="254"/>
      <c r="C105" s="254"/>
      <c r="D105" s="254"/>
      <c r="E105" s="254"/>
      <c r="F105" s="254"/>
      <c r="G105" s="11">
        <v>94</v>
      </c>
      <c r="H105" s="52">
        <v>0</v>
      </c>
      <c r="I105" s="52">
        <v>0</v>
      </c>
      <c r="J105" s="52">
        <v>0</v>
      </c>
      <c r="K105" s="52">
        <v>0</v>
      </c>
    </row>
    <row r="106" spans="1:11" x14ac:dyDescent="0.2">
      <c r="A106" s="254" t="s">
        <v>391</v>
      </c>
      <c r="B106" s="254"/>
      <c r="C106" s="254"/>
      <c r="D106" s="254"/>
      <c r="E106" s="254"/>
      <c r="F106" s="254"/>
      <c r="G106" s="11">
        <v>95</v>
      </c>
      <c r="H106" s="52">
        <v>-48027965</v>
      </c>
      <c r="I106" s="52">
        <v>-31818893</v>
      </c>
      <c r="J106" s="52">
        <v>-20011987</v>
      </c>
      <c r="K106" s="52">
        <v>-5319675</v>
      </c>
    </row>
    <row r="107" spans="1:11" ht="24.75" customHeight="1" x14ac:dyDescent="0.2">
      <c r="A107" s="254" t="s">
        <v>392</v>
      </c>
      <c r="B107" s="254"/>
      <c r="C107" s="254"/>
      <c r="D107" s="254"/>
      <c r="E107" s="254"/>
      <c r="F107" s="254"/>
      <c r="G107" s="11">
        <v>96</v>
      </c>
      <c r="H107" s="52">
        <v>-4992360</v>
      </c>
      <c r="I107" s="52">
        <v>-1545785</v>
      </c>
      <c r="J107" s="52">
        <v>-33663</v>
      </c>
      <c r="K107" s="52">
        <v>74788</v>
      </c>
    </row>
    <row r="108" spans="1:11" ht="22.9" customHeight="1" x14ac:dyDescent="0.2">
      <c r="A108" s="232" t="s">
        <v>439</v>
      </c>
      <c r="B108" s="232"/>
      <c r="C108" s="232"/>
      <c r="D108" s="232"/>
      <c r="E108" s="232"/>
      <c r="F108" s="232"/>
      <c r="G108" s="12">
        <v>97</v>
      </c>
      <c r="H108" s="69">
        <f>H91+H98-H107-H97</f>
        <v>-429127</v>
      </c>
      <c r="I108" s="69">
        <f>I91+I98-I107-I97</f>
        <v>6773423</v>
      </c>
      <c r="J108" s="69">
        <f t="shared" ref="J108:K108" si="11">J91+J98-J107-J97</f>
        <v>48553209</v>
      </c>
      <c r="K108" s="69">
        <f t="shared" si="11"/>
        <v>11866178</v>
      </c>
    </row>
    <row r="109" spans="1:11" ht="12.75" customHeight="1" x14ac:dyDescent="0.2">
      <c r="A109" s="232" t="s">
        <v>393</v>
      </c>
      <c r="B109" s="232"/>
      <c r="C109" s="232"/>
      <c r="D109" s="232"/>
      <c r="E109" s="232"/>
      <c r="F109" s="232"/>
      <c r="G109" s="12">
        <v>98</v>
      </c>
      <c r="H109" s="51">
        <f>H89+H108</f>
        <v>81828239</v>
      </c>
      <c r="I109" s="51">
        <f>I89+I108</f>
        <v>-14866877</v>
      </c>
      <c r="J109" s="51">
        <f t="shared" ref="J109:K109" si="12">J89+J108</f>
        <v>135622322</v>
      </c>
      <c r="K109" s="51">
        <f t="shared" si="12"/>
        <v>-19817769</v>
      </c>
    </row>
    <row r="110" spans="1:11" x14ac:dyDescent="0.2">
      <c r="A110" s="255" t="s">
        <v>164</v>
      </c>
      <c r="B110" s="255"/>
      <c r="C110" s="255"/>
      <c r="D110" s="255"/>
      <c r="E110" s="255"/>
      <c r="F110" s="255"/>
      <c r="G110" s="256"/>
      <c r="H110" s="256"/>
      <c r="I110" s="256"/>
      <c r="J110" s="257"/>
      <c r="K110" s="257"/>
    </row>
    <row r="111" spans="1:11" ht="12.75" customHeight="1" x14ac:dyDescent="0.2">
      <c r="A111" s="250" t="s">
        <v>394</v>
      </c>
      <c r="B111" s="250"/>
      <c r="C111" s="250"/>
      <c r="D111" s="250"/>
      <c r="E111" s="250"/>
      <c r="F111" s="250"/>
      <c r="G111" s="12">
        <v>99</v>
      </c>
      <c r="H111" s="51">
        <f>H112+H113</f>
        <v>81828239</v>
      </c>
      <c r="I111" s="51">
        <f>I112+I113</f>
        <v>-14866877</v>
      </c>
      <c r="J111" s="51">
        <f>J112+J113</f>
        <v>135622322</v>
      </c>
      <c r="K111" s="51">
        <f>K112+K113</f>
        <v>-19817769</v>
      </c>
    </row>
    <row r="112" spans="1:11" ht="12.75" customHeight="1" x14ac:dyDescent="0.2">
      <c r="A112" s="251" t="s">
        <v>113</v>
      </c>
      <c r="B112" s="251"/>
      <c r="C112" s="251"/>
      <c r="D112" s="251"/>
      <c r="E112" s="251"/>
      <c r="F112" s="251"/>
      <c r="G112" s="11">
        <v>100</v>
      </c>
      <c r="H112" s="52">
        <v>63980809</v>
      </c>
      <c r="I112" s="52">
        <v>-20239888</v>
      </c>
      <c r="J112" s="52">
        <v>101543484</v>
      </c>
      <c r="K112" s="52">
        <v>-22459840</v>
      </c>
    </row>
    <row r="113" spans="1:11" ht="12.75" customHeight="1" x14ac:dyDescent="0.2">
      <c r="A113" s="251" t="s">
        <v>165</v>
      </c>
      <c r="B113" s="251"/>
      <c r="C113" s="251"/>
      <c r="D113" s="251"/>
      <c r="E113" s="251"/>
      <c r="F113" s="251"/>
      <c r="G113" s="11">
        <v>101</v>
      </c>
      <c r="H113" s="52">
        <v>17847430</v>
      </c>
      <c r="I113" s="52">
        <v>5373011</v>
      </c>
      <c r="J113" s="52">
        <v>34078838</v>
      </c>
      <c r="K113" s="52">
        <v>2642071</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ySplit="6" topLeftCell="A7" activePane="bottomLeft" state="frozen"/>
      <selection sqref="A1:C1"/>
      <selection pane="bottomLeft"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86" t="s">
        <v>166</v>
      </c>
      <c r="B1" s="287"/>
      <c r="C1" s="287"/>
      <c r="D1" s="287"/>
      <c r="E1" s="287"/>
      <c r="F1" s="287"/>
      <c r="G1" s="287"/>
      <c r="H1" s="287"/>
      <c r="I1" s="287"/>
    </row>
    <row r="2" spans="1:9" x14ac:dyDescent="0.2">
      <c r="A2" s="288" t="s">
        <v>617</v>
      </c>
      <c r="B2" s="240"/>
      <c r="C2" s="240"/>
      <c r="D2" s="240"/>
      <c r="E2" s="240"/>
      <c r="F2" s="240"/>
      <c r="G2" s="240"/>
      <c r="H2" s="240"/>
      <c r="I2" s="240"/>
    </row>
    <row r="3" spans="1:9" x14ac:dyDescent="0.2">
      <c r="A3" s="290" t="s">
        <v>448</v>
      </c>
      <c r="B3" s="291"/>
      <c r="C3" s="291"/>
      <c r="D3" s="291"/>
      <c r="E3" s="291"/>
      <c r="F3" s="291"/>
      <c r="G3" s="291"/>
      <c r="H3" s="291"/>
      <c r="I3" s="291"/>
    </row>
    <row r="4" spans="1:9" x14ac:dyDescent="0.2">
      <c r="A4" s="289" t="s">
        <v>586</v>
      </c>
      <c r="B4" s="243"/>
      <c r="C4" s="243"/>
      <c r="D4" s="243"/>
      <c r="E4" s="243"/>
      <c r="F4" s="243"/>
      <c r="G4" s="243"/>
      <c r="H4" s="243"/>
      <c r="I4" s="244"/>
    </row>
    <row r="5" spans="1:9" ht="23.25" x14ac:dyDescent="0.2">
      <c r="A5" s="292" t="s">
        <v>2</v>
      </c>
      <c r="B5" s="248"/>
      <c r="C5" s="248"/>
      <c r="D5" s="248"/>
      <c r="E5" s="248"/>
      <c r="F5" s="248"/>
      <c r="G5" s="60" t="s">
        <v>103</v>
      </c>
      <c r="H5" s="61" t="s">
        <v>301</v>
      </c>
      <c r="I5" s="61" t="s">
        <v>279</v>
      </c>
    </row>
    <row r="6" spans="1:9" x14ac:dyDescent="0.2">
      <c r="A6" s="293">
        <v>1</v>
      </c>
      <c r="B6" s="248"/>
      <c r="C6" s="248"/>
      <c r="D6" s="248"/>
      <c r="E6" s="248"/>
      <c r="F6" s="248"/>
      <c r="G6" s="62">
        <v>2</v>
      </c>
      <c r="H6" s="61" t="s">
        <v>167</v>
      </c>
      <c r="I6" s="61" t="s">
        <v>168</v>
      </c>
    </row>
    <row r="7" spans="1:9" x14ac:dyDescent="0.2">
      <c r="A7" s="283" t="s">
        <v>169</v>
      </c>
      <c r="B7" s="283"/>
      <c r="C7" s="283"/>
      <c r="D7" s="283"/>
      <c r="E7" s="283"/>
      <c r="F7" s="283"/>
      <c r="G7" s="283"/>
      <c r="H7" s="283"/>
      <c r="I7" s="283"/>
    </row>
    <row r="8" spans="1:9" ht="12.75" customHeight="1" x14ac:dyDescent="0.2">
      <c r="A8" s="230" t="s">
        <v>170</v>
      </c>
      <c r="B8" s="230"/>
      <c r="C8" s="230"/>
      <c r="D8" s="230"/>
      <c r="E8" s="230"/>
      <c r="F8" s="230"/>
      <c r="G8" s="63">
        <v>1</v>
      </c>
      <c r="H8" s="64">
        <v>101293124</v>
      </c>
      <c r="I8" s="64">
        <v>103185921</v>
      </c>
    </row>
    <row r="9" spans="1:9" ht="12.75" customHeight="1" x14ac:dyDescent="0.2">
      <c r="A9" s="285" t="s">
        <v>171</v>
      </c>
      <c r="B9" s="285"/>
      <c r="C9" s="285"/>
      <c r="D9" s="285"/>
      <c r="E9" s="285"/>
      <c r="F9" s="285"/>
      <c r="G9" s="65">
        <v>2</v>
      </c>
      <c r="H9" s="66">
        <f>H10+H11+H12+H13+H14+H15+H16+H17</f>
        <v>36159227</v>
      </c>
      <c r="I9" s="66">
        <f>I10+I11+I12+I13+I14+I15+I16+I17</f>
        <v>41034613</v>
      </c>
    </row>
    <row r="10" spans="1:9" ht="12.75" customHeight="1" x14ac:dyDescent="0.2">
      <c r="A10" s="264" t="s">
        <v>172</v>
      </c>
      <c r="B10" s="264"/>
      <c r="C10" s="264"/>
      <c r="D10" s="264"/>
      <c r="E10" s="264"/>
      <c r="F10" s="264"/>
      <c r="G10" s="63">
        <v>3</v>
      </c>
      <c r="H10" s="64">
        <v>75942535</v>
      </c>
      <c r="I10" s="64">
        <v>81907862</v>
      </c>
    </row>
    <row r="11" spans="1:9" ht="22.15" customHeight="1" x14ac:dyDescent="0.2">
      <c r="A11" s="264" t="s">
        <v>173</v>
      </c>
      <c r="B11" s="264"/>
      <c r="C11" s="264"/>
      <c r="D11" s="264"/>
      <c r="E11" s="264"/>
      <c r="F11" s="264"/>
      <c r="G11" s="63">
        <v>4</v>
      </c>
      <c r="H11" s="64">
        <v>4446105</v>
      </c>
      <c r="I11" s="64">
        <v>668883</v>
      </c>
    </row>
    <row r="12" spans="1:9" ht="23.45" customHeight="1" x14ac:dyDescent="0.2">
      <c r="A12" s="264" t="s">
        <v>174</v>
      </c>
      <c r="B12" s="264"/>
      <c r="C12" s="264"/>
      <c r="D12" s="264"/>
      <c r="E12" s="264"/>
      <c r="F12" s="264"/>
      <c r="G12" s="63">
        <v>5</v>
      </c>
      <c r="H12" s="64">
        <v>-7948888</v>
      </c>
      <c r="I12" s="64">
        <v>-3676926</v>
      </c>
    </row>
    <row r="13" spans="1:9" ht="12.75" customHeight="1" x14ac:dyDescent="0.2">
      <c r="A13" s="264" t="s">
        <v>175</v>
      </c>
      <c r="B13" s="264"/>
      <c r="C13" s="264"/>
      <c r="D13" s="264"/>
      <c r="E13" s="264"/>
      <c r="F13" s="264"/>
      <c r="G13" s="63">
        <v>6</v>
      </c>
      <c r="H13" s="64">
        <v>-43062619</v>
      </c>
      <c r="I13" s="64">
        <v>-44394341</v>
      </c>
    </row>
    <row r="14" spans="1:9" ht="12.75" customHeight="1" x14ac:dyDescent="0.2">
      <c r="A14" s="264" t="s">
        <v>176</v>
      </c>
      <c r="B14" s="264"/>
      <c r="C14" s="264"/>
      <c r="D14" s="264"/>
      <c r="E14" s="264"/>
      <c r="F14" s="264"/>
      <c r="G14" s="63">
        <v>7</v>
      </c>
      <c r="H14" s="64">
        <v>5594973</v>
      </c>
      <c r="I14" s="64">
        <v>7132081</v>
      </c>
    </row>
    <row r="15" spans="1:9" ht="12.75" customHeight="1" x14ac:dyDescent="0.2">
      <c r="A15" s="264" t="s">
        <v>177</v>
      </c>
      <c r="B15" s="264"/>
      <c r="C15" s="264"/>
      <c r="D15" s="264"/>
      <c r="E15" s="264"/>
      <c r="F15" s="264"/>
      <c r="G15" s="63">
        <v>8</v>
      </c>
      <c r="H15" s="64">
        <v>-436020</v>
      </c>
      <c r="I15" s="64">
        <v>-3041320</v>
      </c>
    </row>
    <row r="16" spans="1:9" ht="12.75" customHeight="1" x14ac:dyDescent="0.2">
      <c r="A16" s="264" t="s">
        <v>178</v>
      </c>
      <c r="B16" s="264"/>
      <c r="C16" s="264"/>
      <c r="D16" s="264"/>
      <c r="E16" s="264"/>
      <c r="F16" s="264"/>
      <c r="G16" s="63">
        <v>9</v>
      </c>
      <c r="H16" s="64">
        <v>0</v>
      </c>
      <c r="I16" s="64">
        <v>0</v>
      </c>
    </row>
    <row r="17" spans="1:9" ht="25.15" customHeight="1" x14ac:dyDescent="0.2">
      <c r="A17" s="264" t="s">
        <v>179</v>
      </c>
      <c r="B17" s="264"/>
      <c r="C17" s="264"/>
      <c r="D17" s="264"/>
      <c r="E17" s="264"/>
      <c r="F17" s="264"/>
      <c r="G17" s="63">
        <v>10</v>
      </c>
      <c r="H17" s="64">
        <v>1623141</v>
      </c>
      <c r="I17" s="64">
        <v>2438374</v>
      </c>
    </row>
    <row r="18" spans="1:9" ht="28.15" customHeight="1" x14ac:dyDescent="0.2">
      <c r="A18" s="281" t="s">
        <v>306</v>
      </c>
      <c r="B18" s="281"/>
      <c r="C18" s="281"/>
      <c r="D18" s="281"/>
      <c r="E18" s="281"/>
      <c r="F18" s="281"/>
      <c r="G18" s="65">
        <v>11</v>
      </c>
      <c r="H18" s="66">
        <f>H8+H9</f>
        <v>137452351</v>
      </c>
      <c r="I18" s="66">
        <f>I8+I9</f>
        <v>144220534</v>
      </c>
    </row>
    <row r="19" spans="1:9" ht="12.75" customHeight="1" x14ac:dyDescent="0.2">
      <c r="A19" s="285" t="s">
        <v>180</v>
      </c>
      <c r="B19" s="285"/>
      <c r="C19" s="285"/>
      <c r="D19" s="285"/>
      <c r="E19" s="285"/>
      <c r="F19" s="285"/>
      <c r="G19" s="65">
        <v>12</v>
      </c>
      <c r="H19" s="66">
        <f>H20+H21+H22+H23</f>
        <v>-30466873</v>
      </c>
      <c r="I19" s="66">
        <f>I20+I21+I22+I23</f>
        <v>82883</v>
      </c>
    </row>
    <row r="20" spans="1:9" ht="12.75" customHeight="1" x14ac:dyDescent="0.2">
      <c r="A20" s="264" t="s">
        <v>181</v>
      </c>
      <c r="B20" s="264"/>
      <c r="C20" s="264"/>
      <c r="D20" s="264"/>
      <c r="E20" s="264"/>
      <c r="F20" s="264"/>
      <c r="G20" s="63">
        <v>13</v>
      </c>
      <c r="H20" s="64">
        <v>3498269</v>
      </c>
      <c r="I20" s="64">
        <v>54039792</v>
      </c>
    </row>
    <row r="21" spans="1:9" ht="12.75" customHeight="1" x14ac:dyDescent="0.2">
      <c r="A21" s="264" t="s">
        <v>182</v>
      </c>
      <c r="B21" s="264"/>
      <c r="C21" s="264"/>
      <c r="D21" s="264"/>
      <c r="E21" s="264"/>
      <c r="F21" s="264"/>
      <c r="G21" s="63">
        <v>14</v>
      </c>
      <c r="H21" s="64">
        <v>-20642721</v>
      </c>
      <c r="I21" s="64">
        <v>-28757275</v>
      </c>
    </row>
    <row r="22" spans="1:9" ht="12.75" customHeight="1" x14ac:dyDescent="0.2">
      <c r="A22" s="264" t="s">
        <v>183</v>
      </c>
      <c r="B22" s="264"/>
      <c r="C22" s="264"/>
      <c r="D22" s="264"/>
      <c r="E22" s="264"/>
      <c r="F22" s="264"/>
      <c r="G22" s="63">
        <v>15</v>
      </c>
      <c r="H22" s="64">
        <v>-4272636</v>
      </c>
      <c r="I22" s="64">
        <v>-985939</v>
      </c>
    </row>
    <row r="23" spans="1:9" ht="12.75" customHeight="1" x14ac:dyDescent="0.2">
      <c r="A23" s="264" t="s">
        <v>184</v>
      </c>
      <c r="B23" s="264"/>
      <c r="C23" s="264"/>
      <c r="D23" s="264"/>
      <c r="E23" s="264"/>
      <c r="F23" s="264"/>
      <c r="G23" s="63">
        <v>16</v>
      </c>
      <c r="H23" s="64">
        <v>-9049785</v>
      </c>
      <c r="I23" s="64">
        <v>-24213695</v>
      </c>
    </row>
    <row r="24" spans="1:9" ht="12.75" customHeight="1" x14ac:dyDescent="0.2">
      <c r="A24" s="281" t="s">
        <v>185</v>
      </c>
      <c r="B24" s="281"/>
      <c r="C24" s="281"/>
      <c r="D24" s="281"/>
      <c r="E24" s="281"/>
      <c r="F24" s="281"/>
      <c r="G24" s="65">
        <v>17</v>
      </c>
      <c r="H24" s="66">
        <f>H18+H19</f>
        <v>106985478</v>
      </c>
      <c r="I24" s="66">
        <f>I18+I19</f>
        <v>144303417</v>
      </c>
    </row>
    <row r="25" spans="1:9" ht="12.75" customHeight="1" x14ac:dyDescent="0.2">
      <c r="A25" s="230" t="s">
        <v>186</v>
      </c>
      <c r="B25" s="230"/>
      <c r="C25" s="230"/>
      <c r="D25" s="230"/>
      <c r="E25" s="230"/>
      <c r="F25" s="230"/>
      <c r="G25" s="63">
        <v>18</v>
      </c>
      <c r="H25" s="64">
        <v>-5386819</v>
      </c>
      <c r="I25" s="64">
        <v>-6884297</v>
      </c>
    </row>
    <row r="26" spans="1:9" ht="12.75" customHeight="1" x14ac:dyDescent="0.2">
      <c r="A26" s="230" t="s">
        <v>187</v>
      </c>
      <c r="B26" s="230"/>
      <c r="C26" s="230"/>
      <c r="D26" s="230"/>
      <c r="E26" s="230"/>
      <c r="F26" s="230"/>
      <c r="G26" s="63">
        <v>19</v>
      </c>
      <c r="H26" s="64">
        <v>-10766661</v>
      </c>
      <c r="I26" s="64">
        <v>-26346904</v>
      </c>
    </row>
    <row r="27" spans="1:9" ht="25.9" customHeight="1" x14ac:dyDescent="0.2">
      <c r="A27" s="282" t="s">
        <v>188</v>
      </c>
      <c r="B27" s="282"/>
      <c r="C27" s="282"/>
      <c r="D27" s="282"/>
      <c r="E27" s="282"/>
      <c r="F27" s="282"/>
      <c r="G27" s="65">
        <v>20</v>
      </c>
      <c r="H27" s="66">
        <f>H24+H25+H26</f>
        <v>90831998</v>
      </c>
      <c r="I27" s="66">
        <f>I24+I25+I26</f>
        <v>111072216</v>
      </c>
    </row>
    <row r="28" spans="1:9" x14ac:dyDescent="0.2">
      <c r="A28" s="283" t="s">
        <v>189</v>
      </c>
      <c r="B28" s="283"/>
      <c r="C28" s="283"/>
      <c r="D28" s="283"/>
      <c r="E28" s="283"/>
      <c r="F28" s="283"/>
      <c r="G28" s="283"/>
      <c r="H28" s="283"/>
      <c r="I28" s="283"/>
    </row>
    <row r="29" spans="1:9" ht="30.6" customHeight="1" x14ac:dyDescent="0.2">
      <c r="A29" s="230" t="s">
        <v>190</v>
      </c>
      <c r="B29" s="230"/>
      <c r="C29" s="230"/>
      <c r="D29" s="230"/>
      <c r="E29" s="230"/>
      <c r="F29" s="230"/>
      <c r="G29" s="63">
        <v>21</v>
      </c>
      <c r="H29" s="67">
        <v>3490710</v>
      </c>
      <c r="I29" s="67">
        <v>749135</v>
      </c>
    </row>
    <row r="30" spans="1:9" ht="12.75" customHeight="1" x14ac:dyDescent="0.2">
      <c r="A30" s="230" t="s">
        <v>191</v>
      </c>
      <c r="B30" s="230"/>
      <c r="C30" s="230"/>
      <c r="D30" s="230"/>
      <c r="E30" s="230"/>
      <c r="F30" s="230"/>
      <c r="G30" s="63">
        <v>22</v>
      </c>
      <c r="H30" s="67">
        <v>329352441</v>
      </c>
      <c r="I30" s="67">
        <v>730894977</v>
      </c>
    </row>
    <row r="31" spans="1:9" ht="12.75" customHeight="1" x14ac:dyDescent="0.2">
      <c r="A31" s="230" t="s">
        <v>192</v>
      </c>
      <c r="B31" s="230"/>
      <c r="C31" s="230"/>
      <c r="D31" s="230"/>
      <c r="E31" s="230"/>
      <c r="F31" s="230"/>
      <c r="G31" s="63">
        <v>23</v>
      </c>
      <c r="H31" s="67">
        <v>27343428</v>
      </c>
      <c r="I31" s="67">
        <v>27843862</v>
      </c>
    </row>
    <row r="32" spans="1:9" ht="12.75" customHeight="1" x14ac:dyDescent="0.2">
      <c r="A32" s="230" t="s">
        <v>193</v>
      </c>
      <c r="B32" s="230"/>
      <c r="C32" s="230"/>
      <c r="D32" s="230"/>
      <c r="E32" s="230"/>
      <c r="F32" s="230"/>
      <c r="G32" s="63">
        <v>24</v>
      </c>
      <c r="H32" s="67">
        <v>9286411</v>
      </c>
      <c r="I32" s="67">
        <v>11555235</v>
      </c>
    </row>
    <row r="33" spans="1:9" ht="12.75" customHeight="1" x14ac:dyDescent="0.2">
      <c r="A33" s="230" t="s">
        <v>194</v>
      </c>
      <c r="B33" s="230"/>
      <c r="C33" s="230"/>
      <c r="D33" s="230"/>
      <c r="E33" s="230"/>
      <c r="F33" s="230"/>
      <c r="G33" s="63">
        <v>25</v>
      </c>
      <c r="H33" s="67">
        <v>347526034</v>
      </c>
      <c r="I33" s="67">
        <v>717369060</v>
      </c>
    </row>
    <row r="34" spans="1:9" ht="12.75" customHeight="1" x14ac:dyDescent="0.2">
      <c r="A34" s="230" t="s">
        <v>195</v>
      </c>
      <c r="B34" s="230"/>
      <c r="C34" s="230"/>
      <c r="D34" s="230"/>
      <c r="E34" s="230"/>
      <c r="F34" s="230"/>
      <c r="G34" s="63">
        <v>26</v>
      </c>
      <c r="H34" s="67">
        <v>17372</v>
      </c>
      <c r="I34" s="67">
        <v>9978</v>
      </c>
    </row>
    <row r="35" spans="1:9" ht="26.45" customHeight="1" x14ac:dyDescent="0.2">
      <c r="A35" s="281" t="s">
        <v>196</v>
      </c>
      <c r="B35" s="281"/>
      <c r="C35" s="281"/>
      <c r="D35" s="281"/>
      <c r="E35" s="281"/>
      <c r="F35" s="281"/>
      <c r="G35" s="65">
        <v>27</v>
      </c>
      <c r="H35" s="68">
        <f>H29+H30+H31+H32+H33+H34</f>
        <v>717016396</v>
      </c>
      <c r="I35" s="68">
        <f>I29+I30+I31+I32+I33+I34</f>
        <v>1488422247</v>
      </c>
    </row>
    <row r="36" spans="1:9" ht="22.9" customHeight="1" x14ac:dyDescent="0.2">
      <c r="A36" s="230" t="s">
        <v>197</v>
      </c>
      <c r="B36" s="230"/>
      <c r="C36" s="230"/>
      <c r="D36" s="230"/>
      <c r="E36" s="230"/>
      <c r="F36" s="230"/>
      <c r="G36" s="63">
        <v>28</v>
      </c>
      <c r="H36" s="67">
        <v>-104906208</v>
      </c>
      <c r="I36" s="67">
        <v>-144991081</v>
      </c>
    </row>
    <row r="37" spans="1:9" ht="12.75" customHeight="1" x14ac:dyDescent="0.2">
      <c r="A37" s="230" t="s">
        <v>198</v>
      </c>
      <c r="B37" s="230"/>
      <c r="C37" s="230"/>
      <c r="D37" s="230"/>
      <c r="E37" s="230"/>
      <c r="F37" s="230"/>
      <c r="G37" s="63">
        <v>29</v>
      </c>
      <c r="H37" s="67">
        <v>-409841578</v>
      </c>
      <c r="I37" s="67">
        <v>-593212689</v>
      </c>
    </row>
    <row r="38" spans="1:9" ht="12.75" customHeight="1" x14ac:dyDescent="0.2">
      <c r="A38" s="230" t="s">
        <v>199</v>
      </c>
      <c r="B38" s="230"/>
      <c r="C38" s="230"/>
      <c r="D38" s="230"/>
      <c r="E38" s="230"/>
      <c r="F38" s="230"/>
      <c r="G38" s="63">
        <v>30</v>
      </c>
      <c r="H38" s="67">
        <v>-356158348</v>
      </c>
      <c r="I38" s="67">
        <v>-844943654</v>
      </c>
    </row>
    <row r="39" spans="1:9" ht="12.75" customHeight="1" x14ac:dyDescent="0.2">
      <c r="A39" s="230" t="s">
        <v>200</v>
      </c>
      <c r="B39" s="230"/>
      <c r="C39" s="230"/>
      <c r="D39" s="230"/>
      <c r="E39" s="230"/>
      <c r="F39" s="230"/>
      <c r="G39" s="63">
        <v>31</v>
      </c>
      <c r="H39" s="67">
        <v>-11319518</v>
      </c>
      <c r="I39" s="67">
        <v>-11081419</v>
      </c>
    </row>
    <row r="40" spans="1:9" ht="12.75" customHeight="1" x14ac:dyDescent="0.2">
      <c r="A40" s="230" t="s">
        <v>201</v>
      </c>
      <c r="B40" s="230"/>
      <c r="C40" s="230"/>
      <c r="D40" s="230"/>
      <c r="E40" s="230"/>
      <c r="F40" s="230"/>
      <c r="G40" s="63">
        <v>32</v>
      </c>
      <c r="H40" s="67">
        <v>0</v>
      </c>
      <c r="I40" s="67">
        <v>0</v>
      </c>
    </row>
    <row r="41" spans="1:9" ht="24" customHeight="1" x14ac:dyDescent="0.2">
      <c r="A41" s="281" t="s">
        <v>202</v>
      </c>
      <c r="B41" s="281"/>
      <c r="C41" s="281"/>
      <c r="D41" s="281"/>
      <c r="E41" s="281"/>
      <c r="F41" s="281"/>
      <c r="G41" s="65">
        <v>33</v>
      </c>
      <c r="H41" s="68">
        <f>H36+H37+H38+H39+H40</f>
        <v>-882225652</v>
      </c>
      <c r="I41" s="68">
        <f>I36+I37+I38+I39+I40</f>
        <v>-1594228843</v>
      </c>
    </row>
    <row r="42" spans="1:9" ht="29.45" customHeight="1" x14ac:dyDescent="0.2">
      <c r="A42" s="282" t="s">
        <v>203</v>
      </c>
      <c r="B42" s="282"/>
      <c r="C42" s="282"/>
      <c r="D42" s="282"/>
      <c r="E42" s="282"/>
      <c r="F42" s="282"/>
      <c r="G42" s="65">
        <v>34</v>
      </c>
      <c r="H42" s="68">
        <f>H35+H41</f>
        <v>-165209256</v>
      </c>
      <c r="I42" s="68">
        <f>I35+I41</f>
        <v>-105806596</v>
      </c>
    </row>
    <row r="43" spans="1:9" x14ac:dyDescent="0.2">
      <c r="A43" s="283" t="s">
        <v>204</v>
      </c>
      <c r="B43" s="283"/>
      <c r="C43" s="283"/>
      <c r="D43" s="283"/>
      <c r="E43" s="283"/>
      <c r="F43" s="283"/>
      <c r="G43" s="283"/>
      <c r="H43" s="283"/>
      <c r="I43" s="283"/>
    </row>
    <row r="44" spans="1:9" ht="12.75" customHeight="1" x14ac:dyDescent="0.2">
      <c r="A44" s="230" t="s">
        <v>205</v>
      </c>
      <c r="B44" s="230"/>
      <c r="C44" s="230"/>
      <c r="D44" s="230"/>
      <c r="E44" s="230"/>
      <c r="F44" s="230"/>
      <c r="G44" s="63">
        <v>35</v>
      </c>
      <c r="H44" s="67">
        <v>0</v>
      </c>
      <c r="I44" s="67">
        <v>0</v>
      </c>
    </row>
    <row r="45" spans="1:9" ht="25.15" customHeight="1" x14ac:dyDescent="0.2">
      <c r="A45" s="230" t="s">
        <v>206</v>
      </c>
      <c r="B45" s="230"/>
      <c r="C45" s="230"/>
      <c r="D45" s="230"/>
      <c r="E45" s="230"/>
      <c r="F45" s="230"/>
      <c r="G45" s="63">
        <v>36</v>
      </c>
      <c r="H45" s="67">
        <v>0</v>
      </c>
      <c r="I45" s="67">
        <v>0</v>
      </c>
    </row>
    <row r="46" spans="1:9" ht="12.75" customHeight="1" x14ac:dyDescent="0.2">
      <c r="A46" s="230" t="s">
        <v>207</v>
      </c>
      <c r="B46" s="230"/>
      <c r="C46" s="230"/>
      <c r="D46" s="230"/>
      <c r="E46" s="230"/>
      <c r="F46" s="230"/>
      <c r="G46" s="63">
        <v>37</v>
      </c>
      <c r="H46" s="67">
        <v>18734202</v>
      </c>
      <c r="I46" s="67">
        <v>113593098</v>
      </c>
    </row>
    <row r="47" spans="1:9" ht="12.75" customHeight="1" x14ac:dyDescent="0.2">
      <c r="A47" s="230" t="s">
        <v>208</v>
      </c>
      <c r="B47" s="230"/>
      <c r="C47" s="230"/>
      <c r="D47" s="230"/>
      <c r="E47" s="230"/>
      <c r="F47" s="230"/>
      <c r="G47" s="63">
        <v>38</v>
      </c>
      <c r="H47" s="67">
        <v>2159400</v>
      </c>
      <c r="I47" s="67">
        <v>2443197</v>
      </c>
    </row>
    <row r="48" spans="1:9" ht="22.15" customHeight="1" x14ac:dyDescent="0.2">
      <c r="A48" s="281" t="s">
        <v>209</v>
      </c>
      <c r="B48" s="281"/>
      <c r="C48" s="281"/>
      <c r="D48" s="281"/>
      <c r="E48" s="281"/>
      <c r="F48" s="281"/>
      <c r="G48" s="65">
        <v>39</v>
      </c>
      <c r="H48" s="68">
        <f>H44+H45+H46+H47</f>
        <v>20893602</v>
      </c>
      <c r="I48" s="68">
        <f>I44+I45+I46+I47</f>
        <v>116036295</v>
      </c>
    </row>
    <row r="49" spans="1:9" ht="24.6" customHeight="1" x14ac:dyDescent="0.2">
      <c r="A49" s="230" t="s">
        <v>305</v>
      </c>
      <c r="B49" s="230"/>
      <c r="C49" s="230"/>
      <c r="D49" s="230"/>
      <c r="E49" s="230"/>
      <c r="F49" s="230"/>
      <c r="G49" s="63">
        <v>40</v>
      </c>
      <c r="H49" s="67">
        <v>-42324765</v>
      </c>
      <c r="I49" s="67">
        <v>-34791945</v>
      </c>
    </row>
    <row r="50" spans="1:9" ht="12.75" customHeight="1" x14ac:dyDescent="0.2">
      <c r="A50" s="230" t="s">
        <v>210</v>
      </c>
      <c r="B50" s="230"/>
      <c r="C50" s="230"/>
      <c r="D50" s="230"/>
      <c r="E50" s="230"/>
      <c r="F50" s="230"/>
      <c r="G50" s="63">
        <v>41</v>
      </c>
      <c r="H50" s="67">
        <v>-37546715</v>
      </c>
      <c r="I50" s="67">
        <v>-78309688</v>
      </c>
    </row>
    <row r="51" spans="1:9" ht="12.75" customHeight="1" x14ac:dyDescent="0.2">
      <c r="A51" s="230" t="s">
        <v>211</v>
      </c>
      <c r="B51" s="230"/>
      <c r="C51" s="230"/>
      <c r="D51" s="230"/>
      <c r="E51" s="230"/>
      <c r="F51" s="230"/>
      <c r="G51" s="63">
        <v>42</v>
      </c>
      <c r="H51" s="67">
        <v>-4983699</v>
      </c>
      <c r="I51" s="67">
        <v>-7259722</v>
      </c>
    </row>
    <row r="52" spans="1:9" ht="22.9" customHeight="1" x14ac:dyDescent="0.2">
      <c r="A52" s="230" t="s">
        <v>212</v>
      </c>
      <c r="B52" s="230"/>
      <c r="C52" s="230"/>
      <c r="D52" s="230"/>
      <c r="E52" s="230"/>
      <c r="F52" s="230"/>
      <c r="G52" s="63">
        <v>43</v>
      </c>
      <c r="H52" s="67">
        <v>0</v>
      </c>
      <c r="I52" s="67">
        <v>0</v>
      </c>
    </row>
    <row r="53" spans="1:9" ht="12.75" customHeight="1" x14ac:dyDescent="0.2">
      <c r="A53" s="230" t="s">
        <v>213</v>
      </c>
      <c r="B53" s="230"/>
      <c r="C53" s="230"/>
      <c r="D53" s="230"/>
      <c r="E53" s="230"/>
      <c r="F53" s="230"/>
      <c r="G53" s="63">
        <v>44</v>
      </c>
      <c r="H53" s="67">
        <v>-882258</v>
      </c>
      <c r="I53" s="67">
        <v>-3346940</v>
      </c>
    </row>
    <row r="54" spans="1:9" ht="30.6" customHeight="1" x14ac:dyDescent="0.2">
      <c r="A54" s="281" t="s">
        <v>214</v>
      </c>
      <c r="B54" s="281"/>
      <c r="C54" s="281"/>
      <c r="D54" s="281"/>
      <c r="E54" s="281"/>
      <c r="F54" s="281"/>
      <c r="G54" s="65">
        <v>45</v>
      </c>
      <c r="H54" s="68">
        <f>H49+H50+H51+H52+H53</f>
        <v>-85737437</v>
      </c>
      <c r="I54" s="68">
        <f>I49+I50+I51+I52+I53</f>
        <v>-123708295</v>
      </c>
    </row>
    <row r="55" spans="1:9" ht="29.45" customHeight="1" x14ac:dyDescent="0.2">
      <c r="A55" s="282" t="s">
        <v>215</v>
      </c>
      <c r="B55" s="282"/>
      <c r="C55" s="282"/>
      <c r="D55" s="282"/>
      <c r="E55" s="282"/>
      <c r="F55" s="282"/>
      <c r="G55" s="65">
        <v>46</v>
      </c>
      <c r="H55" s="68">
        <f>H48+H54</f>
        <v>-64843835</v>
      </c>
      <c r="I55" s="68">
        <f>I48+I54</f>
        <v>-7672000</v>
      </c>
    </row>
    <row r="56" spans="1:9" x14ac:dyDescent="0.2">
      <c r="A56" s="230" t="s">
        <v>216</v>
      </c>
      <c r="B56" s="230"/>
      <c r="C56" s="230"/>
      <c r="D56" s="230"/>
      <c r="E56" s="230"/>
      <c r="F56" s="230"/>
      <c r="G56" s="63">
        <v>47</v>
      </c>
      <c r="H56" s="67">
        <v>0</v>
      </c>
      <c r="I56" s="67">
        <v>0</v>
      </c>
    </row>
    <row r="57" spans="1:9" ht="26.45" customHeight="1" x14ac:dyDescent="0.2">
      <c r="A57" s="282" t="s">
        <v>217</v>
      </c>
      <c r="B57" s="282"/>
      <c r="C57" s="282"/>
      <c r="D57" s="282"/>
      <c r="E57" s="282"/>
      <c r="F57" s="282"/>
      <c r="G57" s="65">
        <v>48</v>
      </c>
      <c r="H57" s="68">
        <f>H27+H42+H55+H56</f>
        <v>-139221093</v>
      </c>
      <c r="I57" s="68">
        <f>I27+I42+I55+I56</f>
        <v>-2406380</v>
      </c>
    </row>
    <row r="58" spans="1:9" x14ac:dyDescent="0.2">
      <c r="A58" s="284" t="s">
        <v>218</v>
      </c>
      <c r="B58" s="284"/>
      <c r="C58" s="284"/>
      <c r="D58" s="284"/>
      <c r="E58" s="284"/>
      <c r="F58" s="284"/>
      <c r="G58" s="63">
        <v>49</v>
      </c>
      <c r="H58" s="67">
        <v>273292409</v>
      </c>
      <c r="I58" s="67">
        <v>134071316</v>
      </c>
    </row>
    <row r="59" spans="1:9" ht="31.15" customHeight="1" x14ac:dyDescent="0.2">
      <c r="A59" s="282" t="s">
        <v>219</v>
      </c>
      <c r="B59" s="282"/>
      <c r="C59" s="282"/>
      <c r="D59" s="282"/>
      <c r="E59" s="282"/>
      <c r="F59" s="282"/>
      <c r="G59" s="65">
        <v>50</v>
      </c>
      <c r="H59" s="68">
        <f>H57+H58</f>
        <v>134071316</v>
      </c>
      <c r="I59" s="68">
        <f>I57+I58</f>
        <v>131664936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pane ySplit="6" topLeftCell="A7" activePane="bottomLeft" state="frozen"/>
      <selection sqref="A1:C1"/>
      <selection pane="bottomLeft" sqref="A1:C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86" t="s">
        <v>220</v>
      </c>
      <c r="B1" s="287"/>
      <c r="C1" s="287"/>
      <c r="D1" s="287"/>
      <c r="E1" s="287"/>
      <c r="F1" s="287"/>
      <c r="G1" s="287"/>
      <c r="H1" s="287"/>
      <c r="I1" s="287"/>
    </row>
    <row r="2" spans="1:9" ht="12.75" customHeight="1" x14ac:dyDescent="0.2">
      <c r="A2" s="288" t="s">
        <v>328</v>
      </c>
      <c r="B2" s="240"/>
      <c r="C2" s="240"/>
      <c r="D2" s="240"/>
      <c r="E2" s="240"/>
      <c r="F2" s="240"/>
      <c r="G2" s="240"/>
      <c r="H2" s="240"/>
      <c r="I2" s="240"/>
    </row>
    <row r="3" spans="1:9" x14ac:dyDescent="0.2">
      <c r="A3" s="296" t="s">
        <v>448</v>
      </c>
      <c r="B3" s="297"/>
      <c r="C3" s="297"/>
      <c r="D3" s="297"/>
      <c r="E3" s="297"/>
      <c r="F3" s="297"/>
      <c r="G3" s="297"/>
      <c r="H3" s="297"/>
      <c r="I3" s="297"/>
    </row>
    <row r="4" spans="1:9" x14ac:dyDescent="0.2">
      <c r="A4" s="289" t="s">
        <v>329</v>
      </c>
      <c r="B4" s="243"/>
      <c r="C4" s="243"/>
      <c r="D4" s="243"/>
      <c r="E4" s="243"/>
      <c r="F4" s="243"/>
      <c r="G4" s="243"/>
      <c r="H4" s="243"/>
      <c r="I4" s="244"/>
    </row>
    <row r="5" spans="1:9" ht="24" thickBot="1" x14ac:dyDescent="0.25">
      <c r="A5" s="311" t="s">
        <v>2</v>
      </c>
      <c r="B5" s="312"/>
      <c r="C5" s="312"/>
      <c r="D5" s="312"/>
      <c r="E5" s="312"/>
      <c r="F5" s="313"/>
      <c r="G5" s="14" t="s">
        <v>103</v>
      </c>
      <c r="H5" s="20" t="s">
        <v>301</v>
      </c>
      <c r="I5" s="20" t="s">
        <v>279</v>
      </c>
    </row>
    <row r="6" spans="1:9" x14ac:dyDescent="0.2">
      <c r="A6" s="302">
        <v>1</v>
      </c>
      <c r="B6" s="303"/>
      <c r="C6" s="303"/>
      <c r="D6" s="303"/>
      <c r="E6" s="303"/>
      <c r="F6" s="304"/>
      <c r="G6" s="15">
        <v>2</v>
      </c>
      <c r="H6" s="21" t="s">
        <v>167</v>
      </c>
      <c r="I6" s="21" t="s">
        <v>168</v>
      </c>
    </row>
    <row r="7" spans="1:9" x14ac:dyDescent="0.2">
      <c r="A7" s="307" t="s">
        <v>169</v>
      </c>
      <c r="B7" s="308"/>
      <c r="C7" s="308"/>
      <c r="D7" s="308"/>
      <c r="E7" s="308"/>
      <c r="F7" s="308"/>
      <c r="G7" s="308"/>
      <c r="H7" s="308"/>
      <c r="I7" s="309"/>
    </row>
    <row r="8" spans="1:9" x14ac:dyDescent="0.2">
      <c r="A8" s="310" t="s">
        <v>221</v>
      </c>
      <c r="B8" s="310"/>
      <c r="C8" s="310"/>
      <c r="D8" s="310"/>
      <c r="E8" s="310"/>
      <c r="F8" s="310"/>
      <c r="G8" s="16">
        <v>1</v>
      </c>
      <c r="H8" s="23">
        <v>0</v>
      </c>
      <c r="I8" s="23">
        <v>0</v>
      </c>
    </row>
    <row r="9" spans="1:9" x14ac:dyDescent="0.2">
      <c r="A9" s="294" t="s">
        <v>222</v>
      </c>
      <c r="B9" s="294"/>
      <c r="C9" s="294"/>
      <c r="D9" s="294"/>
      <c r="E9" s="294"/>
      <c r="F9" s="294"/>
      <c r="G9" s="17">
        <v>2</v>
      </c>
      <c r="H9" s="24">
        <v>0</v>
      </c>
      <c r="I9" s="24">
        <v>0</v>
      </c>
    </row>
    <row r="10" spans="1:9" x14ac:dyDescent="0.2">
      <c r="A10" s="294" t="s">
        <v>223</v>
      </c>
      <c r="B10" s="294"/>
      <c r="C10" s="294"/>
      <c r="D10" s="294"/>
      <c r="E10" s="294"/>
      <c r="F10" s="294"/>
      <c r="G10" s="17">
        <v>3</v>
      </c>
      <c r="H10" s="24">
        <v>0</v>
      </c>
      <c r="I10" s="24">
        <v>0</v>
      </c>
    </row>
    <row r="11" spans="1:9" x14ac:dyDescent="0.2">
      <c r="A11" s="294" t="s">
        <v>224</v>
      </c>
      <c r="B11" s="294"/>
      <c r="C11" s="294"/>
      <c r="D11" s="294"/>
      <c r="E11" s="294"/>
      <c r="F11" s="294"/>
      <c r="G11" s="17">
        <v>4</v>
      </c>
      <c r="H11" s="24">
        <v>0</v>
      </c>
      <c r="I11" s="24">
        <v>0</v>
      </c>
    </row>
    <row r="12" spans="1:9" x14ac:dyDescent="0.2">
      <c r="A12" s="294" t="s">
        <v>395</v>
      </c>
      <c r="B12" s="294"/>
      <c r="C12" s="294"/>
      <c r="D12" s="294"/>
      <c r="E12" s="294"/>
      <c r="F12" s="294"/>
      <c r="G12" s="17">
        <v>5</v>
      </c>
      <c r="H12" s="24">
        <v>0</v>
      </c>
      <c r="I12" s="24">
        <v>0</v>
      </c>
    </row>
    <row r="13" spans="1:9" x14ac:dyDescent="0.2">
      <c r="A13" s="295" t="s">
        <v>396</v>
      </c>
      <c r="B13" s="295"/>
      <c r="C13" s="295"/>
      <c r="D13" s="295"/>
      <c r="E13" s="295"/>
      <c r="F13" s="295"/>
      <c r="G13" s="53">
        <v>6</v>
      </c>
      <c r="H13" s="56">
        <f>SUM(H8:H12)</f>
        <v>0</v>
      </c>
      <c r="I13" s="56">
        <f>SUM(I8:I12)</f>
        <v>0</v>
      </c>
    </row>
    <row r="14" spans="1:9" ht="12.75" customHeight="1" x14ac:dyDescent="0.2">
      <c r="A14" s="294" t="s">
        <v>397</v>
      </c>
      <c r="B14" s="294"/>
      <c r="C14" s="294"/>
      <c r="D14" s="294"/>
      <c r="E14" s="294"/>
      <c r="F14" s="294"/>
      <c r="G14" s="17">
        <v>7</v>
      </c>
      <c r="H14" s="24">
        <v>0</v>
      </c>
      <c r="I14" s="24">
        <v>0</v>
      </c>
    </row>
    <row r="15" spans="1:9" ht="12.75" customHeight="1" x14ac:dyDescent="0.2">
      <c r="A15" s="294" t="s">
        <v>398</v>
      </c>
      <c r="B15" s="294"/>
      <c r="C15" s="294"/>
      <c r="D15" s="294"/>
      <c r="E15" s="294"/>
      <c r="F15" s="294"/>
      <c r="G15" s="17">
        <v>8</v>
      </c>
      <c r="H15" s="24">
        <v>0</v>
      </c>
      <c r="I15" s="24">
        <v>0</v>
      </c>
    </row>
    <row r="16" spans="1:9" ht="12.75" customHeight="1" x14ac:dyDescent="0.2">
      <c r="A16" s="294" t="s">
        <v>399</v>
      </c>
      <c r="B16" s="294"/>
      <c r="C16" s="294"/>
      <c r="D16" s="294"/>
      <c r="E16" s="294"/>
      <c r="F16" s="294"/>
      <c r="G16" s="17">
        <v>9</v>
      </c>
      <c r="H16" s="24">
        <v>0</v>
      </c>
      <c r="I16" s="24">
        <v>0</v>
      </c>
    </row>
    <row r="17" spans="1:9" ht="12.75" customHeight="1" x14ac:dyDescent="0.2">
      <c r="A17" s="294" t="s">
        <v>400</v>
      </c>
      <c r="B17" s="294"/>
      <c r="C17" s="294"/>
      <c r="D17" s="294"/>
      <c r="E17" s="294"/>
      <c r="F17" s="294"/>
      <c r="G17" s="17">
        <v>10</v>
      </c>
      <c r="H17" s="24">
        <v>0</v>
      </c>
      <c r="I17" s="24">
        <v>0</v>
      </c>
    </row>
    <row r="18" spans="1:9" ht="12.75" customHeight="1" x14ac:dyDescent="0.2">
      <c r="A18" s="294" t="s">
        <v>401</v>
      </c>
      <c r="B18" s="294"/>
      <c r="C18" s="294"/>
      <c r="D18" s="294"/>
      <c r="E18" s="294"/>
      <c r="F18" s="294"/>
      <c r="G18" s="17">
        <v>11</v>
      </c>
      <c r="H18" s="24">
        <v>0</v>
      </c>
      <c r="I18" s="24">
        <v>0</v>
      </c>
    </row>
    <row r="19" spans="1:9" ht="12.75" customHeight="1" x14ac:dyDescent="0.2">
      <c r="A19" s="294" t="s">
        <v>402</v>
      </c>
      <c r="B19" s="294"/>
      <c r="C19" s="294"/>
      <c r="D19" s="294"/>
      <c r="E19" s="294"/>
      <c r="F19" s="294"/>
      <c r="G19" s="17">
        <v>12</v>
      </c>
      <c r="H19" s="24">
        <v>0</v>
      </c>
      <c r="I19" s="24">
        <v>0</v>
      </c>
    </row>
    <row r="20" spans="1:9" ht="26.25" customHeight="1" x14ac:dyDescent="0.2">
      <c r="A20" s="295" t="s">
        <v>403</v>
      </c>
      <c r="B20" s="295"/>
      <c r="C20" s="295"/>
      <c r="D20" s="295"/>
      <c r="E20" s="295"/>
      <c r="F20" s="295"/>
      <c r="G20" s="53">
        <v>13</v>
      </c>
      <c r="H20" s="56">
        <f>SUM(H14:H19)</f>
        <v>0</v>
      </c>
      <c r="I20" s="56">
        <f>SUM(I14:I19)</f>
        <v>0</v>
      </c>
    </row>
    <row r="21" spans="1:9" ht="27.6" customHeight="1" x14ac:dyDescent="0.2">
      <c r="A21" s="306" t="s">
        <v>404</v>
      </c>
      <c r="B21" s="306"/>
      <c r="C21" s="306"/>
      <c r="D21" s="306"/>
      <c r="E21" s="306"/>
      <c r="F21" s="306"/>
      <c r="G21" s="54">
        <v>14</v>
      </c>
      <c r="H21" s="25">
        <f>H13+H20</f>
        <v>0</v>
      </c>
      <c r="I21" s="25">
        <f>I13+I20</f>
        <v>0</v>
      </c>
    </row>
    <row r="22" spans="1:9" x14ac:dyDescent="0.2">
      <c r="A22" s="307" t="s">
        <v>189</v>
      </c>
      <c r="B22" s="308"/>
      <c r="C22" s="308"/>
      <c r="D22" s="308"/>
      <c r="E22" s="308"/>
      <c r="F22" s="308"/>
      <c r="G22" s="308"/>
      <c r="H22" s="308"/>
      <c r="I22" s="309"/>
    </row>
    <row r="23" spans="1:9" ht="26.45" customHeight="1" x14ac:dyDescent="0.2">
      <c r="A23" s="310" t="s">
        <v>225</v>
      </c>
      <c r="B23" s="310"/>
      <c r="C23" s="310"/>
      <c r="D23" s="310"/>
      <c r="E23" s="310"/>
      <c r="F23" s="310"/>
      <c r="G23" s="16">
        <v>15</v>
      </c>
      <c r="H23" s="23">
        <v>0</v>
      </c>
      <c r="I23" s="23">
        <v>0</v>
      </c>
    </row>
    <row r="24" spans="1:9" ht="12.75" customHeight="1" x14ac:dyDescent="0.2">
      <c r="A24" s="294" t="s">
        <v>226</v>
      </c>
      <c r="B24" s="294"/>
      <c r="C24" s="294"/>
      <c r="D24" s="294"/>
      <c r="E24" s="294"/>
      <c r="F24" s="294"/>
      <c r="G24" s="16">
        <v>16</v>
      </c>
      <c r="H24" s="24">
        <v>0</v>
      </c>
      <c r="I24" s="24">
        <v>0</v>
      </c>
    </row>
    <row r="25" spans="1:9" ht="12.75" customHeight="1" x14ac:dyDescent="0.2">
      <c r="A25" s="294" t="s">
        <v>227</v>
      </c>
      <c r="B25" s="294"/>
      <c r="C25" s="294"/>
      <c r="D25" s="294"/>
      <c r="E25" s="294"/>
      <c r="F25" s="294"/>
      <c r="G25" s="16">
        <v>17</v>
      </c>
      <c r="H25" s="24">
        <v>0</v>
      </c>
      <c r="I25" s="24">
        <v>0</v>
      </c>
    </row>
    <row r="26" spans="1:9" ht="12.75" customHeight="1" x14ac:dyDescent="0.2">
      <c r="A26" s="294" t="s">
        <v>228</v>
      </c>
      <c r="B26" s="294"/>
      <c r="C26" s="294"/>
      <c r="D26" s="294"/>
      <c r="E26" s="294"/>
      <c r="F26" s="294"/>
      <c r="G26" s="16">
        <v>18</v>
      </c>
      <c r="H26" s="24">
        <v>0</v>
      </c>
      <c r="I26" s="24">
        <v>0</v>
      </c>
    </row>
    <row r="27" spans="1:9" ht="12.75" customHeight="1" x14ac:dyDescent="0.2">
      <c r="A27" s="294" t="s">
        <v>229</v>
      </c>
      <c r="B27" s="294"/>
      <c r="C27" s="294"/>
      <c r="D27" s="294"/>
      <c r="E27" s="294"/>
      <c r="F27" s="294"/>
      <c r="G27" s="16">
        <v>19</v>
      </c>
      <c r="H27" s="24">
        <v>0</v>
      </c>
      <c r="I27" s="24">
        <v>0</v>
      </c>
    </row>
    <row r="28" spans="1:9" ht="12.75" customHeight="1" x14ac:dyDescent="0.2">
      <c r="A28" s="294" t="s">
        <v>230</v>
      </c>
      <c r="B28" s="294"/>
      <c r="C28" s="294"/>
      <c r="D28" s="294"/>
      <c r="E28" s="294"/>
      <c r="F28" s="294"/>
      <c r="G28" s="16">
        <v>20</v>
      </c>
      <c r="H28" s="24">
        <v>0</v>
      </c>
      <c r="I28" s="24">
        <v>0</v>
      </c>
    </row>
    <row r="29" spans="1:9" ht="24" customHeight="1" x14ac:dyDescent="0.2">
      <c r="A29" s="300" t="s">
        <v>405</v>
      </c>
      <c r="B29" s="300"/>
      <c r="C29" s="300"/>
      <c r="D29" s="300"/>
      <c r="E29" s="300"/>
      <c r="F29" s="300"/>
      <c r="G29" s="53">
        <v>21</v>
      </c>
      <c r="H29" s="57">
        <f>SUM(H23:H28)</f>
        <v>0</v>
      </c>
      <c r="I29" s="57">
        <f>SUM(I23:I28)</f>
        <v>0</v>
      </c>
    </row>
    <row r="30" spans="1:9" ht="27" customHeight="1" x14ac:dyDescent="0.2">
      <c r="A30" s="294" t="s">
        <v>231</v>
      </c>
      <c r="B30" s="294"/>
      <c r="C30" s="294"/>
      <c r="D30" s="294"/>
      <c r="E30" s="294"/>
      <c r="F30" s="294"/>
      <c r="G30" s="17">
        <v>22</v>
      </c>
      <c r="H30" s="24">
        <v>0</v>
      </c>
      <c r="I30" s="24">
        <v>0</v>
      </c>
    </row>
    <row r="31" spans="1:9" ht="12.75" customHeight="1" x14ac:dyDescent="0.2">
      <c r="A31" s="294" t="s">
        <v>232</v>
      </c>
      <c r="B31" s="294"/>
      <c r="C31" s="294"/>
      <c r="D31" s="294"/>
      <c r="E31" s="294"/>
      <c r="F31" s="294"/>
      <c r="G31" s="17">
        <v>23</v>
      </c>
      <c r="H31" s="24">
        <v>0</v>
      </c>
      <c r="I31" s="24">
        <v>0</v>
      </c>
    </row>
    <row r="32" spans="1:9" ht="12.75" customHeight="1" x14ac:dyDescent="0.2">
      <c r="A32" s="294" t="s">
        <v>406</v>
      </c>
      <c r="B32" s="294"/>
      <c r="C32" s="294"/>
      <c r="D32" s="294"/>
      <c r="E32" s="294"/>
      <c r="F32" s="294"/>
      <c r="G32" s="17">
        <v>24</v>
      </c>
      <c r="H32" s="24">
        <v>0</v>
      </c>
      <c r="I32" s="24">
        <v>0</v>
      </c>
    </row>
    <row r="33" spans="1:9" ht="12.75" customHeight="1" x14ac:dyDescent="0.2">
      <c r="A33" s="294" t="s">
        <v>233</v>
      </c>
      <c r="B33" s="294"/>
      <c r="C33" s="294"/>
      <c r="D33" s="294"/>
      <c r="E33" s="294"/>
      <c r="F33" s="294"/>
      <c r="G33" s="17">
        <v>25</v>
      </c>
      <c r="H33" s="24">
        <v>0</v>
      </c>
      <c r="I33" s="24">
        <v>0</v>
      </c>
    </row>
    <row r="34" spans="1:9" ht="12.75" customHeight="1" x14ac:dyDescent="0.2">
      <c r="A34" s="294" t="s">
        <v>234</v>
      </c>
      <c r="B34" s="294"/>
      <c r="C34" s="294"/>
      <c r="D34" s="294"/>
      <c r="E34" s="294"/>
      <c r="F34" s="294"/>
      <c r="G34" s="17">
        <v>26</v>
      </c>
      <c r="H34" s="24">
        <v>0</v>
      </c>
      <c r="I34" s="24">
        <v>0</v>
      </c>
    </row>
    <row r="35" spans="1:9" ht="25.9" customHeight="1" x14ac:dyDescent="0.2">
      <c r="A35" s="300" t="s">
        <v>407</v>
      </c>
      <c r="B35" s="300"/>
      <c r="C35" s="300"/>
      <c r="D35" s="300"/>
      <c r="E35" s="300"/>
      <c r="F35" s="300"/>
      <c r="G35" s="53">
        <v>27</v>
      </c>
      <c r="H35" s="57">
        <f>SUM(H30:H34)</f>
        <v>0</v>
      </c>
      <c r="I35" s="57">
        <f>SUM(I30:I34)</f>
        <v>0</v>
      </c>
    </row>
    <row r="36" spans="1:9" ht="28.15" customHeight="1" x14ac:dyDescent="0.2">
      <c r="A36" s="306" t="s">
        <v>408</v>
      </c>
      <c r="B36" s="306"/>
      <c r="C36" s="306"/>
      <c r="D36" s="306"/>
      <c r="E36" s="306"/>
      <c r="F36" s="306"/>
      <c r="G36" s="54">
        <v>28</v>
      </c>
      <c r="H36" s="58">
        <f>H29+H35</f>
        <v>0</v>
      </c>
      <c r="I36" s="58">
        <f>I29+I35</f>
        <v>0</v>
      </c>
    </row>
    <row r="37" spans="1:9" x14ac:dyDescent="0.2">
      <c r="A37" s="307" t="s">
        <v>204</v>
      </c>
      <c r="B37" s="308"/>
      <c r="C37" s="308"/>
      <c r="D37" s="308"/>
      <c r="E37" s="308"/>
      <c r="F37" s="308"/>
      <c r="G37" s="308">
        <v>0</v>
      </c>
      <c r="H37" s="308"/>
      <c r="I37" s="309"/>
    </row>
    <row r="38" spans="1:9" ht="12.75" customHeight="1" x14ac:dyDescent="0.2">
      <c r="A38" s="314" t="s">
        <v>235</v>
      </c>
      <c r="B38" s="314"/>
      <c r="C38" s="314"/>
      <c r="D38" s="314"/>
      <c r="E38" s="314"/>
      <c r="F38" s="314"/>
      <c r="G38" s="16">
        <v>29</v>
      </c>
      <c r="H38" s="23">
        <v>0</v>
      </c>
      <c r="I38" s="23">
        <v>0</v>
      </c>
    </row>
    <row r="39" spans="1:9" ht="25.15" customHeight="1" x14ac:dyDescent="0.2">
      <c r="A39" s="299" t="s">
        <v>236</v>
      </c>
      <c r="B39" s="299"/>
      <c r="C39" s="299"/>
      <c r="D39" s="299"/>
      <c r="E39" s="299"/>
      <c r="F39" s="299"/>
      <c r="G39" s="17">
        <v>30</v>
      </c>
      <c r="H39" s="24">
        <v>0</v>
      </c>
      <c r="I39" s="24">
        <v>0</v>
      </c>
    </row>
    <row r="40" spans="1:9" ht="12.75" customHeight="1" x14ac:dyDescent="0.2">
      <c r="A40" s="299" t="s">
        <v>237</v>
      </c>
      <c r="B40" s="299"/>
      <c r="C40" s="299"/>
      <c r="D40" s="299"/>
      <c r="E40" s="299"/>
      <c r="F40" s="299"/>
      <c r="G40" s="17">
        <v>31</v>
      </c>
      <c r="H40" s="24">
        <v>0</v>
      </c>
      <c r="I40" s="24">
        <v>0</v>
      </c>
    </row>
    <row r="41" spans="1:9" ht="12.75" customHeight="1" x14ac:dyDescent="0.2">
      <c r="A41" s="299" t="s">
        <v>238</v>
      </c>
      <c r="B41" s="299"/>
      <c r="C41" s="299"/>
      <c r="D41" s="299"/>
      <c r="E41" s="299"/>
      <c r="F41" s="299"/>
      <c r="G41" s="17">
        <v>32</v>
      </c>
      <c r="H41" s="24">
        <v>0</v>
      </c>
      <c r="I41" s="24">
        <v>0</v>
      </c>
    </row>
    <row r="42" spans="1:9" ht="25.9" customHeight="1" x14ac:dyDescent="0.2">
      <c r="A42" s="300" t="s">
        <v>409</v>
      </c>
      <c r="B42" s="300"/>
      <c r="C42" s="300"/>
      <c r="D42" s="300"/>
      <c r="E42" s="300"/>
      <c r="F42" s="300"/>
      <c r="G42" s="53">
        <v>33</v>
      </c>
      <c r="H42" s="57">
        <f>H41+H40+H39+H38</f>
        <v>0</v>
      </c>
      <c r="I42" s="57">
        <f>I41+I40+I39+I38</f>
        <v>0</v>
      </c>
    </row>
    <row r="43" spans="1:9" ht="24.6" customHeight="1" x14ac:dyDescent="0.2">
      <c r="A43" s="299" t="s">
        <v>239</v>
      </c>
      <c r="B43" s="299"/>
      <c r="C43" s="299"/>
      <c r="D43" s="299"/>
      <c r="E43" s="299"/>
      <c r="F43" s="299"/>
      <c r="G43" s="17">
        <v>34</v>
      </c>
      <c r="H43" s="24">
        <v>0</v>
      </c>
      <c r="I43" s="24">
        <v>0</v>
      </c>
    </row>
    <row r="44" spans="1:9" ht="12.75" customHeight="1" x14ac:dyDescent="0.2">
      <c r="A44" s="299" t="s">
        <v>240</v>
      </c>
      <c r="B44" s="299"/>
      <c r="C44" s="299"/>
      <c r="D44" s="299"/>
      <c r="E44" s="299"/>
      <c r="F44" s="299"/>
      <c r="G44" s="17">
        <v>35</v>
      </c>
      <c r="H44" s="24">
        <v>0</v>
      </c>
      <c r="I44" s="24">
        <v>0</v>
      </c>
    </row>
    <row r="45" spans="1:9" ht="12.75" customHeight="1" x14ac:dyDescent="0.2">
      <c r="A45" s="299" t="s">
        <v>241</v>
      </c>
      <c r="B45" s="299"/>
      <c r="C45" s="299"/>
      <c r="D45" s="299"/>
      <c r="E45" s="299"/>
      <c r="F45" s="299"/>
      <c r="G45" s="17">
        <v>36</v>
      </c>
      <c r="H45" s="24">
        <v>0</v>
      </c>
      <c r="I45" s="24">
        <v>0</v>
      </c>
    </row>
    <row r="46" spans="1:9" ht="21" customHeight="1" x14ac:dyDescent="0.2">
      <c r="A46" s="299" t="s">
        <v>242</v>
      </c>
      <c r="B46" s="299"/>
      <c r="C46" s="299"/>
      <c r="D46" s="299"/>
      <c r="E46" s="299"/>
      <c r="F46" s="299"/>
      <c r="G46" s="17">
        <v>37</v>
      </c>
      <c r="H46" s="24">
        <v>0</v>
      </c>
      <c r="I46" s="24">
        <v>0</v>
      </c>
    </row>
    <row r="47" spans="1:9" ht="12.75" customHeight="1" x14ac:dyDescent="0.2">
      <c r="A47" s="299" t="s">
        <v>243</v>
      </c>
      <c r="B47" s="299"/>
      <c r="C47" s="299"/>
      <c r="D47" s="299"/>
      <c r="E47" s="299"/>
      <c r="F47" s="299"/>
      <c r="G47" s="17">
        <v>38</v>
      </c>
      <c r="H47" s="24">
        <v>0</v>
      </c>
      <c r="I47" s="24">
        <v>0</v>
      </c>
    </row>
    <row r="48" spans="1:9" ht="22.9" customHeight="1" x14ac:dyDescent="0.2">
      <c r="A48" s="300" t="s">
        <v>410</v>
      </c>
      <c r="B48" s="300"/>
      <c r="C48" s="300"/>
      <c r="D48" s="300"/>
      <c r="E48" s="300"/>
      <c r="F48" s="300"/>
      <c r="G48" s="53">
        <v>39</v>
      </c>
      <c r="H48" s="57">
        <f>H47+H46+H45+H44+H43</f>
        <v>0</v>
      </c>
      <c r="I48" s="57">
        <f>I47+I46+I45+I44+I43</f>
        <v>0</v>
      </c>
    </row>
    <row r="49" spans="1:9" ht="25.9" customHeight="1" x14ac:dyDescent="0.2">
      <c r="A49" s="301" t="s">
        <v>445</v>
      </c>
      <c r="B49" s="301"/>
      <c r="C49" s="301"/>
      <c r="D49" s="301"/>
      <c r="E49" s="301"/>
      <c r="F49" s="301"/>
      <c r="G49" s="53">
        <v>40</v>
      </c>
      <c r="H49" s="57">
        <f>H48+H42</f>
        <v>0</v>
      </c>
      <c r="I49" s="57">
        <f>I48+I42</f>
        <v>0</v>
      </c>
    </row>
    <row r="50" spans="1:9" ht="12.75" customHeight="1" x14ac:dyDescent="0.2">
      <c r="A50" s="294" t="s">
        <v>244</v>
      </c>
      <c r="B50" s="294"/>
      <c r="C50" s="294"/>
      <c r="D50" s="294"/>
      <c r="E50" s="294"/>
      <c r="F50" s="294"/>
      <c r="G50" s="17">
        <v>41</v>
      </c>
      <c r="H50" s="24">
        <v>0</v>
      </c>
      <c r="I50" s="24">
        <v>0</v>
      </c>
    </row>
    <row r="51" spans="1:9" ht="25.9" customHeight="1" x14ac:dyDescent="0.2">
      <c r="A51" s="301" t="s">
        <v>411</v>
      </c>
      <c r="B51" s="301"/>
      <c r="C51" s="301"/>
      <c r="D51" s="301"/>
      <c r="E51" s="301"/>
      <c r="F51" s="301"/>
      <c r="G51" s="53">
        <v>42</v>
      </c>
      <c r="H51" s="57">
        <f>H21+H36+H49+H50</f>
        <v>0</v>
      </c>
      <c r="I51" s="57">
        <f>I21+I36+I49+I50</f>
        <v>0</v>
      </c>
    </row>
    <row r="52" spans="1:9" ht="12.75" customHeight="1" x14ac:dyDescent="0.2">
      <c r="A52" s="305" t="s">
        <v>218</v>
      </c>
      <c r="B52" s="305"/>
      <c r="C52" s="305"/>
      <c r="D52" s="305"/>
      <c r="E52" s="305"/>
      <c r="F52" s="305"/>
      <c r="G52" s="17">
        <v>43</v>
      </c>
      <c r="H52" s="24">
        <v>0</v>
      </c>
      <c r="I52" s="24">
        <v>0</v>
      </c>
    </row>
    <row r="53" spans="1:9" ht="31.9" customHeight="1" x14ac:dyDescent="0.2">
      <c r="A53" s="298" t="s">
        <v>412</v>
      </c>
      <c r="B53" s="298"/>
      <c r="C53" s="298"/>
      <c r="D53" s="298"/>
      <c r="E53" s="298"/>
      <c r="F53" s="29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pane ySplit="5" topLeftCell="A6" activePane="bottomLeft" state="frozen"/>
      <selection sqref="A1:C1"/>
      <selection pane="bottomLeft" sqref="A1:C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3" t="s">
        <v>245</v>
      </c>
      <c r="B1" s="334"/>
      <c r="C1" s="334"/>
      <c r="D1" s="334"/>
      <c r="E1" s="334"/>
      <c r="F1" s="334"/>
      <c r="G1" s="334"/>
      <c r="H1" s="334"/>
      <c r="I1" s="334"/>
      <c r="J1" s="334"/>
      <c r="K1" s="26"/>
    </row>
    <row r="2" spans="1:25" ht="15.75" x14ac:dyDescent="0.2">
      <c r="A2" s="2"/>
      <c r="B2" s="3"/>
      <c r="C2" s="335" t="s">
        <v>246</v>
      </c>
      <c r="D2" s="335"/>
      <c r="E2" s="9">
        <v>45292</v>
      </c>
      <c r="F2" s="4" t="s">
        <v>0</v>
      </c>
      <c r="G2" s="9">
        <v>45657</v>
      </c>
      <c r="H2" s="27"/>
      <c r="I2" s="27"/>
      <c r="J2" s="27"/>
      <c r="K2" s="26"/>
      <c r="X2" s="28" t="s">
        <v>448</v>
      </c>
    </row>
    <row r="3" spans="1:25" ht="13.5" customHeight="1" thickBot="1" x14ac:dyDescent="0.25">
      <c r="A3" s="336" t="s">
        <v>247</v>
      </c>
      <c r="B3" s="337"/>
      <c r="C3" s="337"/>
      <c r="D3" s="337"/>
      <c r="E3" s="337"/>
      <c r="F3" s="337"/>
      <c r="G3" s="340" t="s">
        <v>3</v>
      </c>
      <c r="H3" s="324" t="s">
        <v>248</v>
      </c>
      <c r="I3" s="324"/>
      <c r="J3" s="324"/>
      <c r="K3" s="324"/>
      <c r="L3" s="324"/>
      <c r="M3" s="324"/>
      <c r="N3" s="324"/>
      <c r="O3" s="324"/>
      <c r="P3" s="324"/>
      <c r="Q3" s="324"/>
      <c r="R3" s="324"/>
      <c r="S3" s="324"/>
      <c r="T3" s="324"/>
      <c r="U3" s="324"/>
      <c r="V3" s="324"/>
      <c r="W3" s="324"/>
      <c r="X3" s="324" t="s">
        <v>249</v>
      </c>
      <c r="Y3" s="326" t="s">
        <v>250</v>
      </c>
    </row>
    <row r="4" spans="1:25" ht="90.75" thickBot="1" x14ac:dyDescent="0.25">
      <c r="A4" s="338"/>
      <c r="B4" s="339"/>
      <c r="C4" s="339"/>
      <c r="D4" s="339"/>
      <c r="E4" s="339"/>
      <c r="F4" s="339"/>
      <c r="G4" s="34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25"/>
      <c r="Y4" s="327"/>
    </row>
    <row r="5" spans="1:25" ht="22.5" x14ac:dyDescent="0.2">
      <c r="A5" s="328">
        <v>1</v>
      </c>
      <c r="B5" s="329"/>
      <c r="C5" s="329"/>
      <c r="D5" s="329"/>
      <c r="E5" s="329"/>
      <c r="F5" s="32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30" t="s">
        <v>264</v>
      </c>
      <c r="B6" s="330"/>
      <c r="C6" s="330"/>
      <c r="D6" s="330"/>
      <c r="E6" s="330"/>
      <c r="F6" s="330"/>
      <c r="G6" s="330"/>
      <c r="H6" s="330"/>
      <c r="I6" s="330"/>
      <c r="J6" s="330"/>
      <c r="K6" s="330"/>
      <c r="L6" s="330"/>
      <c r="M6" s="330"/>
      <c r="N6" s="331"/>
      <c r="O6" s="331"/>
      <c r="P6" s="331"/>
      <c r="Q6" s="331"/>
      <c r="R6" s="331"/>
      <c r="S6" s="331"/>
      <c r="T6" s="331"/>
      <c r="U6" s="331"/>
      <c r="V6" s="331"/>
      <c r="W6" s="331"/>
      <c r="X6" s="331"/>
      <c r="Y6" s="332"/>
    </row>
    <row r="7" spans="1:25" x14ac:dyDescent="0.2">
      <c r="A7" s="322" t="s">
        <v>298</v>
      </c>
      <c r="B7" s="322"/>
      <c r="C7" s="322"/>
      <c r="D7" s="322"/>
      <c r="E7" s="322"/>
      <c r="F7" s="322"/>
      <c r="G7" s="6">
        <v>1</v>
      </c>
      <c r="H7" s="33">
        <v>21766541</v>
      </c>
      <c r="I7" s="33">
        <v>8059488</v>
      </c>
      <c r="J7" s="33">
        <v>1652223</v>
      </c>
      <c r="K7" s="33">
        <v>41131827</v>
      </c>
      <c r="L7" s="33">
        <v>41131827</v>
      </c>
      <c r="M7" s="33">
        <v>0</v>
      </c>
      <c r="N7" s="33">
        <v>0</v>
      </c>
      <c r="O7" s="33">
        <v>0</v>
      </c>
      <c r="P7" s="33">
        <v>68768067</v>
      </c>
      <c r="Q7" s="33">
        <v>0</v>
      </c>
      <c r="R7" s="33">
        <v>0</v>
      </c>
      <c r="S7" s="33">
        <v>0</v>
      </c>
      <c r="T7" s="33">
        <v>0</v>
      </c>
      <c r="U7" s="33">
        <v>1105963200</v>
      </c>
      <c r="V7" s="33">
        <v>60832512</v>
      </c>
      <c r="W7" s="34">
        <f>H7+I7+J7+K7-L7+M7+N7+O7+P7+Q7+R7+U7+V7+S7+T7</f>
        <v>1267042031</v>
      </c>
      <c r="X7" s="33">
        <v>263417170</v>
      </c>
      <c r="Y7" s="34">
        <f>W7+X7</f>
        <v>1530459201</v>
      </c>
    </row>
    <row r="8" spans="1:25" x14ac:dyDescent="0.2">
      <c r="A8" s="317" t="s">
        <v>265</v>
      </c>
      <c r="B8" s="317"/>
      <c r="C8" s="317"/>
      <c r="D8" s="317"/>
      <c r="E8" s="317"/>
      <c r="F8" s="31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17" t="s">
        <v>266</v>
      </c>
      <c r="B9" s="317"/>
      <c r="C9" s="317"/>
      <c r="D9" s="317"/>
      <c r="E9" s="317"/>
      <c r="F9" s="31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23" t="s">
        <v>299</v>
      </c>
      <c r="B10" s="323"/>
      <c r="C10" s="323"/>
      <c r="D10" s="323"/>
      <c r="E10" s="323"/>
      <c r="F10" s="323"/>
      <c r="G10" s="7">
        <v>4</v>
      </c>
      <c r="H10" s="34">
        <f>H7+H8+H9</f>
        <v>21766541</v>
      </c>
      <c r="I10" s="34">
        <f t="shared" ref="I10:Y10" si="2">I7+I8+I9</f>
        <v>8059488</v>
      </c>
      <c r="J10" s="34">
        <f t="shared" si="2"/>
        <v>1652223</v>
      </c>
      <c r="K10" s="34">
        <f>K7+K8+K9</f>
        <v>41131827</v>
      </c>
      <c r="L10" s="34">
        <f t="shared" si="2"/>
        <v>41131827</v>
      </c>
      <c r="M10" s="34">
        <f t="shared" si="2"/>
        <v>0</v>
      </c>
      <c r="N10" s="34">
        <f t="shared" si="2"/>
        <v>0</v>
      </c>
      <c r="O10" s="34">
        <f t="shared" si="2"/>
        <v>0</v>
      </c>
      <c r="P10" s="34">
        <f t="shared" si="2"/>
        <v>68768067</v>
      </c>
      <c r="Q10" s="34">
        <f t="shared" si="2"/>
        <v>0</v>
      </c>
      <c r="R10" s="34">
        <f t="shared" si="2"/>
        <v>0</v>
      </c>
      <c r="S10" s="34">
        <f t="shared" si="2"/>
        <v>0</v>
      </c>
      <c r="T10" s="34">
        <f t="shared" si="2"/>
        <v>0</v>
      </c>
      <c r="U10" s="34">
        <f t="shared" si="2"/>
        <v>1105963200</v>
      </c>
      <c r="V10" s="34">
        <f t="shared" si="2"/>
        <v>60832512</v>
      </c>
      <c r="W10" s="34">
        <f t="shared" si="2"/>
        <v>1267042031</v>
      </c>
      <c r="X10" s="34">
        <f t="shared" si="2"/>
        <v>263417170</v>
      </c>
      <c r="Y10" s="34">
        <f t="shared" si="2"/>
        <v>1530459201</v>
      </c>
    </row>
    <row r="11" spans="1:25" x14ac:dyDescent="0.2">
      <c r="A11" s="317" t="s">
        <v>267</v>
      </c>
      <c r="B11" s="317"/>
      <c r="C11" s="317"/>
      <c r="D11" s="317"/>
      <c r="E11" s="317"/>
      <c r="F11" s="317"/>
      <c r="G11" s="6">
        <v>5</v>
      </c>
      <c r="H11" s="35">
        <v>0</v>
      </c>
      <c r="I11" s="35">
        <v>0</v>
      </c>
      <c r="J11" s="35">
        <v>0</v>
      </c>
      <c r="K11" s="35">
        <v>0</v>
      </c>
      <c r="L11" s="35">
        <v>0</v>
      </c>
      <c r="M11" s="35">
        <v>0</v>
      </c>
      <c r="N11" s="35">
        <v>0</v>
      </c>
      <c r="O11" s="35">
        <v>0</v>
      </c>
      <c r="P11" s="35">
        <v>0</v>
      </c>
      <c r="Q11" s="35">
        <v>0</v>
      </c>
      <c r="R11" s="35">
        <v>0</v>
      </c>
      <c r="S11" s="33">
        <v>0</v>
      </c>
      <c r="T11" s="33">
        <v>0</v>
      </c>
      <c r="U11" s="35">
        <v>0</v>
      </c>
      <c r="V11" s="33">
        <v>62996442</v>
      </c>
      <c r="W11" s="34">
        <f t="shared" ref="W11:W29" si="3">H11+I11+J11+K11-L11+M11+N11+O11+P11+Q11+R11+U11+V11+S11+T11</f>
        <v>62996442</v>
      </c>
      <c r="X11" s="33">
        <v>19260924</v>
      </c>
      <c r="Y11" s="34">
        <f t="shared" ref="Y11:Y29" si="4">W11+X11</f>
        <v>82257366</v>
      </c>
    </row>
    <row r="12" spans="1:25" x14ac:dyDescent="0.2">
      <c r="A12" s="317" t="s">
        <v>268</v>
      </c>
      <c r="B12" s="317"/>
      <c r="C12" s="317"/>
      <c r="D12" s="317"/>
      <c r="E12" s="317"/>
      <c r="F12" s="31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17" t="s">
        <v>269</v>
      </c>
      <c r="B13" s="317"/>
      <c r="C13" s="317"/>
      <c r="D13" s="317"/>
      <c r="E13" s="317"/>
      <c r="F13" s="31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17" t="s">
        <v>419</v>
      </c>
      <c r="B14" s="317"/>
      <c r="C14" s="317"/>
      <c r="D14" s="317"/>
      <c r="E14" s="317"/>
      <c r="F14" s="317"/>
      <c r="G14" s="6">
        <v>8</v>
      </c>
      <c r="H14" s="35">
        <v>0</v>
      </c>
      <c r="I14" s="35">
        <v>0</v>
      </c>
      <c r="J14" s="35">
        <v>0</v>
      </c>
      <c r="K14" s="35">
        <v>0</v>
      </c>
      <c r="L14" s="35">
        <v>0</v>
      </c>
      <c r="M14" s="35">
        <v>0</v>
      </c>
      <c r="N14" s="35">
        <v>0</v>
      </c>
      <c r="O14" s="35">
        <v>0</v>
      </c>
      <c r="P14" s="33">
        <v>984367</v>
      </c>
      <c r="Q14" s="35">
        <v>0</v>
      </c>
      <c r="R14" s="35">
        <v>0</v>
      </c>
      <c r="S14" s="33">
        <v>0</v>
      </c>
      <c r="T14" s="33">
        <v>0</v>
      </c>
      <c r="U14" s="33">
        <v>0</v>
      </c>
      <c r="V14" s="33">
        <v>0</v>
      </c>
      <c r="W14" s="34">
        <f t="shared" si="3"/>
        <v>984367</v>
      </c>
      <c r="X14" s="33">
        <v>-1413494</v>
      </c>
      <c r="Y14" s="34">
        <f t="shared" si="4"/>
        <v>-429127</v>
      </c>
    </row>
    <row r="15" spans="1:25" x14ac:dyDescent="0.2">
      <c r="A15" s="317" t="s">
        <v>270</v>
      </c>
      <c r="B15" s="317"/>
      <c r="C15" s="317"/>
      <c r="D15" s="317"/>
      <c r="E15" s="317"/>
      <c r="F15" s="31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17" t="s">
        <v>271</v>
      </c>
      <c r="B16" s="317"/>
      <c r="C16" s="317"/>
      <c r="D16" s="317"/>
      <c r="E16" s="317"/>
      <c r="F16" s="31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17" t="s">
        <v>272</v>
      </c>
      <c r="B17" s="317"/>
      <c r="C17" s="317"/>
      <c r="D17" s="317"/>
      <c r="E17" s="317"/>
      <c r="F17" s="31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17" t="s">
        <v>273</v>
      </c>
      <c r="B18" s="317"/>
      <c r="C18" s="317"/>
      <c r="D18" s="317"/>
      <c r="E18" s="317"/>
      <c r="F18" s="31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17" t="s">
        <v>274</v>
      </c>
      <c r="B19" s="317"/>
      <c r="C19" s="317"/>
      <c r="D19" s="317"/>
      <c r="E19" s="317"/>
      <c r="F19" s="317"/>
      <c r="G19" s="6">
        <v>13</v>
      </c>
      <c r="H19" s="33">
        <v>0</v>
      </c>
      <c r="I19" s="33">
        <v>-20424</v>
      </c>
      <c r="J19" s="33">
        <v>0</v>
      </c>
      <c r="K19" s="33">
        <v>-2179824</v>
      </c>
      <c r="L19" s="33">
        <v>-2179824</v>
      </c>
      <c r="M19" s="33">
        <v>0</v>
      </c>
      <c r="N19" s="33">
        <v>0</v>
      </c>
      <c r="O19" s="33">
        <v>0</v>
      </c>
      <c r="P19" s="33">
        <v>-3333131</v>
      </c>
      <c r="Q19" s="33">
        <v>0</v>
      </c>
      <c r="R19" s="33">
        <v>0</v>
      </c>
      <c r="S19" s="33">
        <v>0</v>
      </c>
      <c r="T19" s="33">
        <v>0</v>
      </c>
      <c r="U19" s="33">
        <v>4702690</v>
      </c>
      <c r="V19" s="33">
        <v>0</v>
      </c>
      <c r="W19" s="34">
        <f t="shared" si="3"/>
        <v>1349135</v>
      </c>
      <c r="X19" s="33">
        <v>-1568430</v>
      </c>
      <c r="Y19" s="34">
        <f t="shared" si="4"/>
        <v>-219295</v>
      </c>
    </row>
    <row r="20" spans="1:25" x14ac:dyDescent="0.2">
      <c r="A20" s="317" t="s">
        <v>275</v>
      </c>
      <c r="B20" s="317"/>
      <c r="C20" s="317"/>
      <c r="D20" s="317"/>
      <c r="E20" s="317"/>
      <c r="F20" s="31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17" t="s">
        <v>420</v>
      </c>
      <c r="B21" s="317"/>
      <c r="C21" s="317"/>
      <c r="D21" s="317"/>
      <c r="E21" s="317"/>
      <c r="F21" s="31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17" t="s">
        <v>421</v>
      </c>
      <c r="B22" s="317"/>
      <c r="C22" s="317"/>
      <c r="D22" s="317"/>
      <c r="E22" s="317"/>
      <c r="F22" s="31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17" t="s">
        <v>422</v>
      </c>
      <c r="B23" s="317"/>
      <c r="C23" s="317"/>
      <c r="D23" s="317"/>
      <c r="E23" s="317"/>
      <c r="F23" s="31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17" t="s">
        <v>276</v>
      </c>
      <c r="B24" s="317"/>
      <c r="C24" s="317"/>
      <c r="D24" s="317"/>
      <c r="E24" s="317"/>
      <c r="F24" s="31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17" t="s">
        <v>423</v>
      </c>
      <c r="B25" s="317"/>
      <c r="C25" s="317"/>
      <c r="D25" s="317"/>
      <c r="E25" s="317"/>
      <c r="F25" s="31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17" t="s">
        <v>431</v>
      </c>
      <c r="B26" s="317"/>
      <c r="C26" s="317"/>
      <c r="D26" s="317"/>
      <c r="E26" s="317"/>
      <c r="F26" s="317"/>
      <c r="G26" s="6">
        <v>20</v>
      </c>
      <c r="H26" s="33">
        <v>0</v>
      </c>
      <c r="I26" s="33">
        <v>0</v>
      </c>
      <c r="J26" s="33">
        <v>0</v>
      </c>
      <c r="K26" s="33">
        <v>0</v>
      </c>
      <c r="L26" s="33">
        <v>0</v>
      </c>
      <c r="M26" s="33">
        <v>0</v>
      </c>
      <c r="N26" s="33">
        <v>0</v>
      </c>
      <c r="O26" s="33">
        <v>0</v>
      </c>
      <c r="P26" s="33">
        <v>0</v>
      </c>
      <c r="Q26" s="33">
        <v>0</v>
      </c>
      <c r="R26" s="33">
        <v>0</v>
      </c>
      <c r="S26" s="33">
        <v>0</v>
      </c>
      <c r="T26" s="33">
        <v>0</v>
      </c>
      <c r="U26" s="33">
        <v>-36875570</v>
      </c>
      <c r="V26" s="33">
        <v>0</v>
      </c>
      <c r="W26" s="34">
        <f t="shared" si="3"/>
        <v>-36875570</v>
      </c>
      <c r="X26" s="33">
        <v>0</v>
      </c>
      <c r="Y26" s="34">
        <f t="shared" si="4"/>
        <v>-36875570</v>
      </c>
    </row>
    <row r="27" spans="1:25" ht="12.75" customHeight="1" x14ac:dyDescent="0.2">
      <c r="A27" s="317" t="s">
        <v>424</v>
      </c>
      <c r="B27" s="317"/>
      <c r="C27" s="317"/>
      <c r="D27" s="317"/>
      <c r="E27" s="317"/>
      <c r="F27" s="31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17" t="s">
        <v>425</v>
      </c>
      <c r="B28" s="317"/>
      <c r="C28" s="317"/>
      <c r="D28" s="317"/>
      <c r="E28" s="317"/>
      <c r="F28" s="317"/>
      <c r="G28" s="6">
        <v>22</v>
      </c>
      <c r="H28" s="33">
        <v>0</v>
      </c>
      <c r="I28" s="33">
        <v>0</v>
      </c>
      <c r="J28" s="33">
        <v>0</v>
      </c>
      <c r="K28" s="33">
        <v>0</v>
      </c>
      <c r="L28" s="33">
        <v>0</v>
      </c>
      <c r="M28" s="33">
        <v>0</v>
      </c>
      <c r="N28" s="33">
        <v>0</v>
      </c>
      <c r="O28" s="33">
        <v>0</v>
      </c>
      <c r="P28" s="33">
        <v>0</v>
      </c>
      <c r="Q28" s="33">
        <v>0</v>
      </c>
      <c r="R28" s="33">
        <v>0</v>
      </c>
      <c r="S28" s="33">
        <v>0</v>
      </c>
      <c r="T28" s="33">
        <v>0</v>
      </c>
      <c r="U28" s="33">
        <v>60832512</v>
      </c>
      <c r="V28" s="33">
        <v>-60832512</v>
      </c>
      <c r="W28" s="34">
        <f t="shared" si="3"/>
        <v>0</v>
      </c>
      <c r="X28" s="33">
        <v>0</v>
      </c>
      <c r="Y28" s="34">
        <f t="shared" si="4"/>
        <v>0</v>
      </c>
    </row>
    <row r="29" spans="1:25" ht="12.75" customHeight="1" x14ac:dyDescent="0.2">
      <c r="A29" s="317" t="s">
        <v>426</v>
      </c>
      <c r="B29" s="317"/>
      <c r="C29" s="317"/>
      <c r="D29" s="317"/>
      <c r="E29" s="317"/>
      <c r="F29" s="31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18" t="s">
        <v>427</v>
      </c>
      <c r="B30" s="318"/>
      <c r="C30" s="318"/>
      <c r="D30" s="318"/>
      <c r="E30" s="318"/>
      <c r="F30" s="318"/>
      <c r="G30" s="8">
        <v>24</v>
      </c>
      <c r="H30" s="36">
        <f>SUM(H10:H29)</f>
        <v>21766541</v>
      </c>
      <c r="I30" s="36">
        <f t="shared" ref="I30:Y30" si="5">SUM(I10:I29)</f>
        <v>8039064</v>
      </c>
      <c r="J30" s="36">
        <f t="shared" si="5"/>
        <v>1652223</v>
      </c>
      <c r="K30" s="36">
        <f t="shared" si="5"/>
        <v>38952003</v>
      </c>
      <c r="L30" s="36">
        <f t="shared" si="5"/>
        <v>38952003</v>
      </c>
      <c r="M30" s="36">
        <f t="shared" si="5"/>
        <v>0</v>
      </c>
      <c r="N30" s="36">
        <f t="shared" si="5"/>
        <v>0</v>
      </c>
      <c r="O30" s="36">
        <f t="shared" si="5"/>
        <v>0</v>
      </c>
      <c r="P30" s="36">
        <f t="shared" si="5"/>
        <v>66419303</v>
      </c>
      <c r="Q30" s="36">
        <f t="shared" si="5"/>
        <v>0</v>
      </c>
      <c r="R30" s="36">
        <f t="shared" si="5"/>
        <v>0</v>
      </c>
      <c r="S30" s="36">
        <f t="shared" si="5"/>
        <v>0</v>
      </c>
      <c r="T30" s="36">
        <f t="shared" si="5"/>
        <v>0</v>
      </c>
      <c r="U30" s="36">
        <f t="shared" si="5"/>
        <v>1134622832</v>
      </c>
      <c r="V30" s="36">
        <f t="shared" si="5"/>
        <v>62996442</v>
      </c>
      <c r="W30" s="36">
        <f t="shared" si="5"/>
        <v>1295496405</v>
      </c>
      <c r="X30" s="36">
        <f t="shared" si="5"/>
        <v>279696170</v>
      </c>
      <c r="Y30" s="36">
        <f t="shared" si="5"/>
        <v>1575192575</v>
      </c>
    </row>
    <row r="31" spans="1:25" x14ac:dyDescent="0.2">
      <c r="A31" s="319" t="s">
        <v>277</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15" t="s">
        <v>278</v>
      </c>
      <c r="B32" s="315"/>
      <c r="C32" s="315"/>
      <c r="D32" s="315"/>
      <c r="E32" s="315"/>
      <c r="F32" s="315"/>
      <c r="G32" s="7">
        <v>25</v>
      </c>
      <c r="H32" s="34">
        <f>SUM(H12:H20)</f>
        <v>0</v>
      </c>
      <c r="I32" s="34">
        <f t="shared" ref="I32:Y32" si="6">SUM(I12:I20)</f>
        <v>-20424</v>
      </c>
      <c r="J32" s="34">
        <f t="shared" si="6"/>
        <v>0</v>
      </c>
      <c r="K32" s="34">
        <f t="shared" si="6"/>
        <v>-2179824</v>
      </c>
      <c r="L32" s="34">
        <f t="shared" si="6"/>
        <v>-2179824</v>
      </c>
      <c r="M32" s="34">
        <f t="shared" si="6"/>
        <v>0</v>
      </c>
      <c r="N32" s="34">
        <f t="shared" si="6"/>
        <v>0</v>
      </c>
      <c r="O32" s="34">
        <f t="shared" si="6"/>
        <v>0</v>
      </c>
      <c r="P32" s="34">
        <f t="shared" si="6"/>
        <v>-2348764</v>
      </c>
      <c r="Q32" s="34">
        <f t="shared" si="6"/>
        <v>0</v>
      </c>
      <c r="R32" s="34">
        <f t="shared" si="6"/>
        <v>0</v>
      </c>
      <c r="S32" s="34">
        <f t="shared" ref="S32:T32" si="7">SUM(S12:S20)</f>
        <v>0</v>
      </c>
      <c r="T32" s="34">
        <f t="shared" si="7"/>
        <v>0</v>
      </c>
      <c r="U32" s="34">
        <f t="shared" si="6"/>
        <v>4702690</v>
      </c>
      <c r="V32" s="34">
        <f t="shared" si="6"/>
        <v>0</v>
      </c>
      <c r="W32" s="34">
        <f t="shared" si="6"/>
        <v>2333502</v>
      </c>
      <c r="X32" s="34">
        <f t="shared" si="6"/>
        <v>-2981924</v>
      </c>
      <c r="Y32" s="34">
        <f t="shared" si="6"/>
        <v>-648422</v>
      </c>
    </row>
    <row r="33" spans="1:25" ht="31.5" customHeight="1" x14ac:dyDescent="0.2">
      <c r="A33" s="315" t="s">
        <v>428</v>
      </c>
      <c r="B33" s="315"/>
      <c r="C33" s="315"/>
      <c r="D33" s="315"/>
      <c r="E33" s="315"/>
      <c r="F33" s="315"/>
      <c r="G33" s="7">
        <v>26</v>
      </c>
      <c r="H33" s="34">
        <f>H11+H32</f>
        <v>0</v>
      </c>
      <c r="I33" s="34">
        <f t="shared" ref="I33:Y33" si="8">I11+I32</f>
        <v>-20424</v>
      </c>
      <c r="J33" s="34">
        <f t="shared" si="8"/>
        <v>0</v>
      </c>
      <c r="K33" s="34">
        <f t="shared" si="8"/>
        <v>-2179824</v>
      </c>
      <c r="L33" s="34">
        <f t="shared" si="8"/>
        <v>-2179824</v>
      </c>
      <c r="M33" s="34">
        <f t="shared" si="8"/>
        <v>0</v>
      </c>
      <c r="N33" s="34">
        <f t="shared" si="8"/>
        <v>0</v>
      </c>
      <c r="O33" s="34">
        <f t="shared" si="8"/>
        <v>0</v>
      </c>
      <c r="P33" s="34">
        <f t="shared" si="8"/>
        <v>-2348764</v>
      </c>
      <c r="Q33" s="34">
        <f t="shared" si="8"/>
        <v>0</v>
      </c>
      <c r="R33" s="34">
        <f t="shared" si="8"/>
        <v>0</v>
      </c>
      <c r="S33" s="34">
        <f t="shared" ref="S33:T33" si="9">S11+S32</f>
        <v>0</v>
      </c>
      <c r="T33" s="34">
        <f t="shared" si="9"/>
        <v>0</v>
      </c>
      <c r="U33" s="34">
        <f t="shared" si="8"/>
        <v>4702690</v>
      </c>
      <c r="V33" s="34">
        <f t="shared" si="8"/>
        <v>62996442</v>
      </c>
      <c r="W33" s="34">
        <f t="shared" si="8"/>
        <v>65329944</v>
      </c>
      <c r="X33" s="34">
        <f t="shared" si="8"/>
        <v>16279000</v>
      </c>
      <c r="Y33" s="34">
        <f t="shared" si="8"/>
        <v>81608944</v>
      </c>
    </row>
    <row r="34" spans="1:25" ht="30.75" customHeight="1" x14ac:dyDescent="0.2">
      <c r="A34" s="316" t="s">
        <v>429</v>
      </c>
      <c r="B34" s="316"/>
      <c r="C34" s="316"/>
      <c r="D34" s="316"/>
      <c r="E34" s="316"/>
      <c r="F34" s="31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23956942</v>
      </c>
      <c r="V34" s="36">
        <f t="shared" si="10"/>
        <v>-60832512</v>
      </c>
      <c r="W34" s="36">
        <f t="shared" si="10"/>
        <v>-36875570</v>
      </c>
      <c r="X34" s="36">
        <f t="shared" si="10"/>
        <v>0</v>
      </c>
      <c r="Y34" s="36">
        <f t="shared" si="10"/>
        <v>-36875570</v>
      </c>
    </row>
    <row r="35" spans="1:25" x14ac:dyDescent="0.2">
      <c r="A35" s="319" t="s">
        <v>279</v>
      </c>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row>
    <row r="36" spans="1:25" ht="12.75" customHeight="1" x14ac:dyDescent="0.2">
      <c r="A36" s="322" t="s">
        <v>300</v>
      </c>
      <c r="B36" s="322"/>
      <c r="C36" s="322"/>
      <c r="D36" s="322"/>
      <c r="E36" s="322"/>
      <c r="F36" s="322"/>
      <c r="G36" s="6">
        <v>28</v>
      </c>
      <c r="H36" s="33">
        <v>21766541</v>
      </c>
      <c r="I36" s="33">
        <v>8039064</v>
      </c>
      <c r="J36" s="33">
        <v>1652223</v>
      </c>
      <c r="K36" s="33">
        <v>38952003</v>
      </c>
      <c r="L36" s="33">
        <v>38952003</v>
      </c>
      <c r="M36" s="33">
        <v>0</v>
      </c>
      <c r="N36" s="33">
        <v>0</v>
      </c>
      <c r="O36" s="33">
        <v>0</v>
      </c>
      <c r="P36" s="33">
        <v>66419303</v>
      </c>
      <c r="Q36" s="33">
        <v>0</v>
      </c>
      <c r="R36" s="33">
        <v>0</v>
      </c>
      <c r="S36" s="33">
        <v>0</v>
      </c>
      <c r="T36" s="33">
        <v>0</v>
      </c>
      <c r="U36" s="33">
        <v>1134622832</v>
      </c>
      <c r="V36" s="33">
        <v>62996442</v>
      </c>
      <c r="W36" s="37">
        <f>H36+I36+J36+K36-L36+M36+N36+O36+P36+Q36+R36+U36+V36+S36+T36</f>
        <v>1295496405</v>
      </c>
      <c r="X36" s="33">
        <v>279696170</v>
      </c>
      <c r="Y36" s="37">
        <f t="shared" ref="Y36:Y38" si="12">W36+X36</f>
        <v>1575192575</v>
      </c>
    </row>
    <row r="37" spans="1:25" ht="12.75" customHeight="1" x14ac:dyDescent="0.2">
      <c r="A37" s="317" t="s">
        <v>265</v>
      </c>
      <c r="B37" s="317"/>
      <c r="C37" s="317"/>
      <c r="D37" s="317"/>
      <c r="E37" s="317"/>
      <c r="F37" s="31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17" t="s">
        <v>266</v>
      </c>
      <c r="B38" s="317"/>
      <c r="C38" s="317"/>
      <c r="D38" s="317"/>
      <c r="E38" s="317"/>
      <c r="F38" s="31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23" t="s">
        <v>430</v>
      </c>
      <c r="B39" s="323"/>
      <c r="C39" s="323"/>
      <c r="D39" s="323"/>
      <c r="E39" s="323"/>
      <c r="F39" s="323"/>
      <c r="G39" s="7">
        <v>31</v>
      </c>
      <c r="H39" s="34">
        <f>H36+H37+H38</f>
        <v>21766541</v>
      </c>
      <c r="I39" s="34">
        <f t="shared" ref="I39:Y39" si="14">I36+I37+I38</f>
        <v>8039064</v>
      </c>
      <c r="J39" s="34">
        <f t="shared" si="14"/>
        <v>1652223</v>
      </c>
      <c r="K39" s="34">
        <f t="shared" si="14"/>
        <v>38952003</v>
      </c>
      <c r="L39" s="34">
        <f t="shared" si="14"/>
        <v>38952003</v>
      </c>
      <c r="M39" s="34">
        <f t="shared" si="14"/>
        <v>0</v>
      </c>
      <c r="N39" s="34">
        <f t="shared" si="14"/>
        <v>0</v>
      </c>
      <c r="O39" s="34">
        <f t="shared" si="14"/>
        <v>0</v>
      </c>
      <c r="P39" s="34">
        <f t="shared" si="14"/>
        <v>66419303</v>
      </c>
      <c r="Q39" s="34">
        <f t="shared" si="14"/>
        <v>0</v>
      </c>
      <c r="R39" s="34">
        <f t="shared" si="14"/>
        <v>0</v>
      </c>
      <c r="S39" s="34">
        <f t="shared" si="14"/>
        <v>0</v>
      </c>
      <c r="T39" s="34">
        <f t="shared" si="14"/>
        <v>0</v>
      </c>
      <c r="U39" s="34">
        <f t="shared" si="14"/>
        <v>1134622832</v>
      </c>
      <c r="V39" s="34">
        <f t="shared" si="14"/>
        <v>62996442</v>
      </c>
      <c r="W39" s="34">
        <f t="shared" si="14"/>
        <v>1295496405</v>
      </c>
      <c r="X39" s="34">
        <f t="shared" si="14"/>
        <v>279696170</v>
      </c>
      <c r="Y39" s="34">
        <f t="shared" si="14"/>
        <v>1575192575</v>
      </c>
    </row>
    <row r="40" spans="1:25" ht="12.75" customHeight="1" x14ac:dyDescent="0.2">
      <c r="A40" s="317" t="s">
        <v>267</v>
      </c>
      <c r="B40" s="317"/>
      <c r="C40" s="317"/>
      <c r="D40" s="317"/>
      <c r="E40" s="317"/>
      <c r="F40" s="317"/>
      <c r="G40" s="6">
        <v>32</v>
      </c>
      <c r="H40" s="35">
        <v>0</v>
      </c>
      <c r="I40" s="35">
        <v>0</v>
      </c>
      <c r="J40" s="35">
        <v>0</v>
      </c>
      <c r="K40" s="35">
        <v>0</v>
      </c>
      <c r="L40" s="35">
        <v>0</v>
      </c>
      <c r="M40" s="35">
        <v>0</v>
      </c>
      <c r="N40" s="35">
        <v>0</v>
      </c>
      <c r="O40" s="35">
        <v>0</v>
      </c>
      <c r="P40" s="35">
        <v>0</v>
      </c>
      <c r="Q40" s="35">
        <v>0</v>
      </c>
      <c r="R40" s="35">
        <v>0</v>
      </c>
      <c r="S40" s="33">
        <v>0</v>
      </c>
      <c r="T40" s="33">
        <v>0</v>
      </c>
      <c r="U40" s="35">
        <v>0</v>
      </c>
      <c r="V40" s="33">
        <v>66583201</v>
      </c>
      <c r="W40" s="37">
        <f t="shared" ref="W40:W58" si="15">H40+I40+J40+K40-L40+M40+N40+O40+P40+Q40+R40+U40+V40+S40+T40</f>
        <v>66583201</v>
      </c>
      <c r="X40" s="33">
        <v>20485912</v>
      </c>
      <c r="Y40" s="37">
        <f t="shared" ref="Y40:Y58" si="16">W40+X40</f>
        <v>87069113</v>
      </c>
    </row>
    <row r="41" spans="1:25" ht="12.75" customHeight="1" x14ac:dyDescent="0.2">
      <c r="A41" s="317" t="s">
        <v>268</v>
      </c>
      <c r="B41" s="317"/>
      <c r="C41" s="317"/>
      <c r="D41" s="317"/>
      <c r="E41" s="317"/>
      <c r="F41" s="31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17" t="s">
        <v>280</v>
      </c>
      <c r="B42" s="317"/>
      <c r="C42" s="317"/>
      <c r="D42" s="317"/>
      <c r="E42" s="317"/>
      <c r="F42" s="31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17" t="s">
        <v>419</v>
      </c>
      <c r="B43" s="317"/>
      <c r="C43" s="317"/>
      <c r="D43" s="317"/>
      <c r="E43" s="317"/>
      <c r="F43" s="317"/>
      <c r="G43" s="6">
        <v>35</v>
      </c>
      <c r="H43" s="35">
        <v>0</v>
      </c>
      <c r="I43" s="35">
        <v>0</v>
      </c>
      <c r="J43" s="35">
        <v>0</v>
      </c>
      <c r="K43" s="35">
        <v>0</v>
      </c>
      <c r="L43" s="35">
        <v>0</v>
      </c>
      <c r="M43" s="35">
        <v>0</v>
      </c>
      <c r="N43" s="35">
        <v>0</v>
      </c>
      <c r="O43" s="35">
        <v>0</v>
      </c>
      <c r="P43" s="33">
        <v>34960283</v>
      </c>
      <c r="Q43" s="35">
        <v>0</v>
      </c>
      <c r="R43" s="35">
        <v>0</v>
      </c>
      <c r="S43" s="33">
        <v>0</v>
      </c>
      <c r="T43" s="33">
        <v>0</v>
      </c>
      <c r="U43" s="33">
        <v>0</v>
      </c>
      <c r="V43" s="33">
        <v>0</v>
      </c>
      <c r="W43" s="37">
        <f t="shared" si="15"/>
        <v>34960283</v>
      </c>
      <c r="X43" s="33">
        <v>13592926</v>
      </c>
      <c r="Y43" s="37">
        <f t="shared" si="16"/>
        <v>48553209</v>
      </c>
    </row>
    <row r="44" spans="1:25" ht="21" customHeight="1" x14ac:dyDescent="0.2">
      <c r="A44" s="317" t="s">
        <v>270</v>
      </c>
      <c r="B44" s="317"/>
      <c r="C44" s="317"/>
      <c r="D44" s="317"/>
      <c r="E44" s="317"/>
      <c r="F44" s="31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17" t="s">
        <v>271</v>
      </c>
      <c r="B45" s="317"/>
      <c r="C45" s="317"/>
      <c r="D45" s="317"/>
      <c r="E45" s="317"/>
      <c r="F45" s="31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17" t="s">
        <v>281</v>
      </c>
      <c r="B46" s="317"/>
      <c r="C46" s="317"/>
      <c r="D46" s="317"/>
      <c r="E46" s="317"/>
      <c r="F46" s="31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17" t="s">
        <v>273</v>
      </c>
      <c r="B47" s="317"/>
      <c r="C47" s="317"/>
      <c r="D47" s="317"/>
      <c r="E47" s="317"/>
      <c r="F47" s="31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17" t="s">
        <v>274</v>
      </c>
      <c r="B48" s="317"/>
      <c r="C48" s="317"/>
      <c r="D48" s="317"/>
      <c r="E48" s="317"/>
      <c r="F48" s="317"/>
      <c r="G48" s="6">
        <v>40</v>
      </c>
      <c r="H48" s="33">
        <v>0</v>
      </c>
      <c r="I48" s="33">
        <v>226630</v>
      </c>
      <c r="J48" s="33">
        <v>0</v>
      </c>
      <c r="K48" s="33">
        <v>-5815409</v>
      </c>
      <c r="L48" s="33">
        <v>-5815409</v>
      </c>
      <c r="M48" s="33">
        <v>0</v>
      </c>
      <c r="N48" s="33">
        <v>14</v>
      </c>
      <c r="O48" s="33">
        <v>0</v>
      </c>
      <c r="P48" s="33">
        <v>957233</v>
      </c>
      <c r="Q48" s="33">
        <v>0</v>
      </c>
      <c r="R48" s="33">
        <v>0</v>
      </c>
      <c r="S48" s="33">
        <v>0</v>
      </c>
      <c r="T48" s="33">
        <v>0</v>
      </c>
      <c r="U48" s="33">
        <v>6437578</v>
      </c>
      <c r="V48" s="33">
        <v>0</v>
      </c>
      <c r="W48" s="37">
        <f t="shared" si="15"/>
        <v>7621455</v>
      </c>
      <c r="X48" s="33">
        <v>-7133299</v>
      </c>
      <c r="Y48" s="37">
        <f t="shared" si="16"/>
        <v>488156</v>
      </c>
    </row>
    <row r="49" spans="1:25" ht="12.75" customHeight="1" x14ac:dyDescent="0.2">
      <c r="A49" s="317" t="s">
        <v>275</v>
      </c>
      <c r="B49" s="317"/>
      <c r="C49" s="317"/>
      <c r="D49" s="317"/>
      <c r="E49" s="317"/>
      <c r="F49" s="31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17" t="s">
        <v>420</v>
      </c>
      <c r="B50" s="317"/>
      <c r="C50" s="317"/>
      <c r="D50" s="317"/>
      <c r="E50" s="317"/>
      <c r="F50" s="31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17" t="s">
        <v>421</v>
      </c>
      <c r="B51" s="317"/>
      <c r="C51" s="317"/>
      <c r="D51" s="317"/>
      <c r="E51" s="317"/>
      <c r="F51" s="31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17" t="s">
        <v>422</v>
      </c>
      <c r="B52" s="317"/>
      <c r="C52" s="317"/>
      <c r="D52" s="317"/>
      <c r="E52" s="317"/>
      <c r="F52" s="31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17" t="s">
        <v>276</v>
      </c>
      <c r="B53" s="317"/>
      <c r="C53" s="317"/>
      <c r="D53" s="317"/>
      <c r="E53" s="317"/>
      <c r="F53" s="31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17" t="s">
        <v>423</v>
      </c>
      <c r="B54" s="317"/>
      <c r="C54" s="317"/>
      <c r="D54" s="317"/>
      <c r="E54" s="317"/>
      <c r="F54" s="31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17" t="s">
        <v>431</v>
      </c>
      <c r="B55" s="317"/>
      <c r="C55" s="317"/>
      <c r="D55" s="317"/>
      <c r="E55" s="317"/>
      <c r="F55" s="317"/>
      <c r="G55" s="6">
        <v>47</v>
      </c>
      <c r="H55" s="33">
        <v>0</v>
      </c>
      <c r="I55" s="33">
        <v>0</v>
      </c>
      <c r="J55" s="33">
        <v>0</v>
      </c>
      <c r="K55" s="33">
        <v>0</v>
      </c>
      <c r="L55" s="33">
        <v>0</v>
      </c>
      <c r="M55" s="33">
        <v>0</v>
      </c>
      <c r="N55" s="33">
        <v>0</v>
      </c>
      <c r="O55" s="33">
        <v>0</v>
      </c>
      <c r="P55" s="33">
        <v>0</v>
      </c>
      <c r="Q55" s="33">
        <v>0</v>
      </c>
      <c r="R55" s="33">
        <v>0</v>
      </c>
      <c r="S55" s="33">
        <v>0</v>
      </c>
      <c r="T55" s="33">
        <v>0</v>
      </c>
      <c r="U55" s="33">
        <v>-40665346</v>
      </c>
      <c r="V55" s="33">
        <v>0</v>
      </c>
      <c r="W55" s="37">
        <f t="shared" si="15"/>
        <v>-40665346</v>
      </c>
      <c r="X55" s="33">
        <v>-37742187</v>
      </c>
      <c r="Y55" s="37">
        <f t="shared" si="16"/>
        <v>-78407533</v>
      </c>
    </row>
    <row r="56" spans="1:25" ht="12.75" customHeight="1" x14ac:dyDescent="0.2">
      <c r="A56" s="317" t="s">
        <v>424</v>
      </c>
      <c r="B56" s="317"/>
      <c r="C56" s="317"/>
      <c r="D56" s="317"/>
      <c r="E56" s="317"/>
      <c r="F56" s="31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17" t="s">
        <v>432</v>
      </c>
      <c r="B57" s="317"/>
      <c r="C57" s="317"/>
      <c r="D57" s="317"/>
      <c r="E57" s="317"/>
      <c r="F57" s="317"/>
      <c r="G57" s="6">
        <v>49</v>
      </c>
      <c r="H57" s="33">
        <v>0</v>
      </c>
      <c r="I57" s="33">
        <v>0</v>
      </c>
      <c r="J57" s="33">
        <v>0</v>
      </c>
      <c r="K57" s="33">
        <v>0</v>
      </c>
      <c r="L57" s="33">
        <v>0</v>
      </c>
      <c r="M57" s="33">
        <v>0</v>
      </c>
      <c r="N57" s="33">
        <v>0</v>
      </c>
      <c r="O57" s="33">
        <v>0</v>
      </c>
      <c r="P57" s="33">
        <v>0</v>
      </c>
      <c r="Q57" s="33">
        <v>0</v>
      </c>
      <c r="R57" s="33">
        <v>0</v>
      </c>
      <c r="S57" s="33">
        <v>0</v>
      </c>
      <c r="T57" s="33">
        <v>0</v>
      </c>
      <c r="U57" s="33">
        <v>62996442</v>
      </c>
      <c r="V57" s="33">
        <v>-62996442</v>
      </c>
      <c r="W57" s="37">
        <f t="shared" si="15"/>
        <v>0</v>
      </c>
      <c r="X57" s="33">
        <v>0</v>
      </c>
      <c r="Y57" s="37">
        <f t="shared" si="16"/>
        <v>0</v>
      </c>
    </row>
    <row r="58" spans="1:25" ht="12.75" customHeight="1" x14ac:dyDescent="0.2">
      <c r="A58" s="317" t="s">
        <v>426</v>
      </c>
      <c r="B58" s="317"/>
      <c r="C58" s="317"/>
      <c r="D58" s="317"/>
      <c r="E58" s="317"/>
      <c r="F58" s="31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18" t="s">
        <v>433</v>
      </c>
      <c r="B59" s="318"/>
      <c r="C59" s="318"/>
      <c r="D59" s="318"/>
      <c r="E59" s="318"/>
      <c r="F59" s="318"/>
      <c r="G59" s="8">
        <v>51</v>
      </c>
      <c r="H59" s="36">
        <f>SUM(H39:H58)</f>
        <v>21766541</v>
      </c>
      <c r="I59" s="36">
        <f t="shared" ref="I59:Y59" si="17">SUM(I39:I58)</f>
        <v>8265694</v>
      </c>
      <c r="J59" s="36">
        <f t="shared" si="17"/>
        <v>1652223</v>
      </c>
      <c r="K59" s="36">
        <f t="shared" si="17"/>
        <v>33136594</v>
      </c>
      <c r="L59" s="36">
        <f t="shared" si="17"/>
        <v>33136594</v>
      </c>
      <c r="M59" s="36">
        <f t="shared" si="17"/>
        <v>0</v>
      </c>
      <c r="N59" s="36">
        <f t="shared" si="17"/>
        <v>14</v>
      </c>
      <c r="O59" s="36">
        <f t="shared" si="17"/>
        <v>0</v>
      </c>
      <c r="P59" s="36">
        <f t="shared" si="17"/>
        <v>102336819</v>
      </c>
      <c r="Q59" s="36">
        <f t="shared" si="17"/>
        <v>0</v>
      </c>
      <c r="R59" s="36">
        <f t="shared" si="17"/>
        <v>0</v>
      </c>
      <c r="S59" s="36">
        <f t="shared" si="17"/>
        <v>0</v>
      </c>
      <c r="T59" s="36">
        <f t="shared" si="17"/>
        <v>0</v>
      </c>
      <c r="U59" s="36">
        <f t="shared" si="17"/>
        <v>1163391506</v>
      </c>
      <c r="V59" s="36">
        <f t="shared" si="17"/>
        <v>66583201</v>
      </c>
      <c r="W59" s="36">
        <f t="shared" si="17"/>
        <v>1363995998</v>
      </c>
      <c r="X59" s="36">
        <f t="shared" si="17"/>
        <v>268899522</v>
      </c>
      <c r="Y59" s="36">
        <f t="shared" si="17"/>
        <v>1632895520</v>
      </c>
    </row>
    <row r="60" spans="1:25" x14ac:dyDescent="0.2">
      <c r="A60" s="319" t="s">
        <v>277</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15" t="s">
        <v>434</v>
      </c>
      <c r="B61" s="315"/>
      <c r="C61" s="315"/>
      <c r="D61" s="315"/>
      <c r="E61" s="315"/>
      <c r="F61" s="315"/>
      <c r="G61" s="7">
        <v>52</v>
      </c>
      <c r="H61" s="37">
        <f>SUM(H41:H49)</f>
        <v>0</v>
      </c>
      <c r="I61" s="37">
        <f t="shared" ref="I61:Y61" si="18">SUM(I41:I49)</f>
        <v>226630</v>
      </c>
      <c r="J61" s="37">
        <f t="shared" si="18"/>
        <v>0</v>
      </c>
      <c r="K61" s="37">
        <f t="shared" si="18"/>
        <v>-5815409</v>
      </c>
      <c r="L61" s="37">
        <f t="shared" si="18"/>
        <v>-5815409</v>
      </c>
      <c r="M61" s="37">
        <f t="shared" si="18"/>
        <v>0</v>
      </c>
      <c r="N61" s="37">
        <f t="shared" si="18"/>
        <v>14</v>
      </c>
      <c r="O61" s="37">
        <f t="shared" si="18"/>
        <v>0</v>
      </c>
      <c r="P61" s="37">
        <f t="shared" si="18"/>
        <v>35917516</v>
      </c>
      <c r="Q61" s="37">
        <f t="shared" si="18"/>
        <v>0</v>
      </c>
      <c r="R61" s="37">
        <f t="shared" si="18"/>
        <v>0</v>
      </c>
      <c r="S61" s="37">
        <f t="shared" ref="S61:T61" si="19">SUM(S41:S49)</f>
        <v>0</v>
      </c>
      <c r="T61" s="37">
        <f t="shared" si="19"/>
        <v>0</v>
      </c>
      <c r="U61" s="37">
        <f t="shared" si="18"/>
        <v>6437578</v>
      </c>
      <c r="V61" s="37">
        <f t="shared" si="18"/>
        <v>0</v>
      </c>
      <c r="W61" s="37">
        <f t="shared" si="18"/>
        <v>42581738</v>
      </c>
      <c r="X61" s="37">
        <f t="shared" si="18"/>
        <v>6459627</v>
      </c>
      <c r="Y61" s="37">
        <f t="shared" si="18"/>
        <v>49041365</v>
      </c>
    </row>
    <row r="62" spans="1:25" ht="27.75" customHeight="1" x14ac:dyDescent="0.2">
      <c r="A62" s="315" t="s">
        <v>435</v>
      </c>
      <c r="B62" s="315"/>
      <c r="C62" s="315"/>
      <c r="D62" s="315"/>
      <c r="E62" s="315"/>
      <c r="F62" s="315"/>
      <c r="G62" s="7">
        <v>53</v>
      </c>
      <c r="H62" s="37">
        <f>H40+H61</f>
        <v>0</v>
      </c>
      <c r="I62" s="37">
        <f t="shared" ref="I62:Y62" si="20">I40+I61</f>
        <v>226630</v>
      </c>
      <c r="J62" s="37">
        <f t="shared" si="20"/>
        <v>0</v>
      </c>
      <c r="K62" s="37">
        <f t="shared" si="20"/>
        <v>-5815409</v>
      </c>
      <c r="L62" s="37">
        <f t="shared" si="20"/>
        <v>-5815409</v>
      </c>
      <c r="M62" s="37">
        <f t="shared" si="20"/>
        <v>0</v>
      </c>
      <c r="N62" s="37">
        <f t="shared" si="20"/>
        <v>14</v>
      </c>
      <c r="O62" s="37">
        <f t="shared" si="20"/>
        <v>0</v>
      </c>
      <c r="P62" s="37">
        <f t="shared" si="20"/>
        <v>35917516</v>
      </c>
      <c r="Q62" s="37">
        <f t="shared" si="20"/>
        <v>0</v>
      </c>
      <c r="R62" s="37">
        <f t="shared" si="20"/>
        <v>0</v>
      </c>
      <c r="S62" s="37">
        <f t="shared" ref="S62:T62" si="21">S40+S61</f>
        <v>0</v>
      </c>
      <c r="T62" s="37">
        <f t="shared" si="21"/>
        <v>0</v>
      </c>
      <c r="U62" s="37">
        <f t="shared" si="20"/>
        <v>6437578</v>
      </c>
      <c r="V62" s="37">
        <f t="shared" si="20"/>
        <v>66583201</v>
      </c>
      <c r="W62" s="37">
        <f t="shared" si="20"/>
        <v>109164939</v>
      </c>
      <c r="X62" s="37">
        <f t="shared" si="20"/>
        <v>26945539</v>
      </c>
      <c r="Y62" s="37">
        <f t="shared" si="20"/>
        <v>136110478</v>
      </c>
    </row>
    <row r="63" spans="1:25" ht="29.25" customHeight="1" x14ac:dyDescent="0.2">
      <c r="A63" s="316" t="s">
        <v>436</v>
      </c>
      <c r="B63" s="316"/>
      <c r="C63" s="316"/>
      <c r="D63" s="316"/>
      <c r="E63" s="316"/>
      <c r="F63" s="31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22331096</v>
      </c>
      <c r="V63" s="38">
        <f t="shared" si="22"/>
        <v>-62996442</v>
      </c>
      <c r="W63" s="38">
        <f t="shared" si="22"/>
        <v>-40665346</v>
      </c>
      <c r="X63" s="38">
        <f t="shared" si="22"/>
        <v>-37742187</v>
      </c>
      <c r="Y63" s="38">
        <f t="shared" si="22"/>
        <v>-78407533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8"/>
  <sheetViews>
    <sheetView view="pageBreakPreview" topLeftCell="A134" zoomScale="85" zoomScaleNormal="66" zoomScaleSheetLayoutView="85" workbookViewId="0">
      <selection sqref="A1:C1"/>
    </sheetView>
  </sheetViews>
  <sheetFormatPr defaultRowHeight="12.75" x14ac:dyDescent="0.2"/>
  <cols>
    <col min="1" max="12" width="14.140625" customWidth="1"/>
    <col min="13" max="13" width="36.5703125" customWidth="1"/>
  </cols>
  <sheetData>
    <row r="1" spans="1:13" x14ac:dyDescent="0.2">
      <c r="A1" s="362" t="s">
        <v>618</v>
      </c>
      <c r="B1" s="363"/>
      <c r="C1" s="363"/>
      <c r="D1" s="363"/>
      <c r="E1" s="363"/>
      <c r="F1" s="363"/>
      <c r="G1" s="363"/>
      <c r="H1" s="363"/>
      <c r="I1" s="363"/>
      <c r="J1" s="363"/>
      <c r="K1" s="139"/>
      <c r="L1" s="139"/>
      <c r="M1" s="139"/>
    </row>
    <row r="2" spans="1:13" x14ac:dyDescent="0.2">
      <c r="A2" s="363"/>
      <c r="B2" s="363"/>
      <c r="C2" s="363"/>
      <c r="D2" s="363"/>
      <c r="E2" s="363"/>
      <c r="F2" s="363"/>
      <c r="G2" s="363"/>
      <c r="H2" s="363"/>
      <c r="I2" s="363"/>
      <c r="J2" s="363"/>
      <c r="K2" s="139"/>
      <c r="L2" s="139"/>
      <c r="M2" s="139"/>
    </row>
    <row r="3" spans="1:13" x14ac:dyDescent="0.2">
      <c r="A3" s="363"/>
      <c r="B3" s="363"/>
      <c r="C3" s="363"/>
      <c r="D3" s="363"/>
      <c r="E3" s="363"/>
      <c r="F3" s="363"/>
      <c r="G3" s="363"/>
      <c r="H3" s="363"/>
      <c r="I3" s="363"/>
      <c r="J3" s="363"/>
      <c r="K3" s="139"/>
      <c r="L3" s="139"/>
      <c r="M3" s="139"/>
    </row>
    <row r="4" spans="1:13" x14ac:dyDescent="0.2">
      <c r="A4" s="363"/>
      <c r="B4" s="363"/>
      <c r="C4" s="363"/>
      <c r="D4" s="363"/>
      <c r="E4" s="363"/>
      <c r="F4" s="363"/>
      <c r="G4" s="363"/>
      <c r="H4" s="363"/>
      <c r="I4" s="363"/>
      <c r="J4" s="363"/>
      <c r="K4" s="139"/>
      <c r="L4" s="139"/>
      <c r="M4" s="139"/>
    </row>
    <row r="5" spans="1:13" x14ac:dyDescent="0.2">
      <c r="A5" s="363"/>
      <c r="B5" s="363"/>
      <c r="C5" s="363"/>
      <c r="D5" s="363"/>
      <c r="E5" s="363"/>
      <c r="F5" s="363"/>
      <c r="G5" s="363"/>
      <c r="H5" s="363"/>
      <c r="I5" s="363"/>
      <c r="J5" s="363"/>
      <c r="K5" s="139"/>
      <c r="L5" s="139"/>
      <c r="M5" s="139"/>
    </row>
    <row r="6" spans="1:13" x14ac:dyDescent="0.2">
      <c r="A6" s="363"/>
      <c r="B6" s="363"/>
      <c r="C6" s="363"/>
      <c r="D6" s="363"/>
      <c r="E6" s="363"/>
      <c r="F6" s="363"/>
      <c r="G6" s="363"/>
      <c r="H6" s="363"/>
      <c r="I6" s="363"/>
      <c r="J6" s="363"/>
      <c r="K6" s="139"/>
      <c r="L6" s="139"/>
      <c r="M6" s="139"/>
    </row>
    <row r="7" spans="1:13" x14ac:dyDescent="0.2">
      <c r="A7" s="363"/>
      <c r="B7" s="363"/>
      <c r="C7" s="363"/>
      <c r="D7" s="363"/>
      <c r="E7" s="363"/>
      <c r="F7" s="363"/>
      <c r="G7" s="363"/>
      <c r="H7" s="363"/>
      <c r="I7" s="363"/>
      <c r="J7" s="363"/>
      <c r="K7" s="139"/>
      <c r="L7" s="139"/>
      <c r="M7" s="139"/>
    </row>
    <row r="8" spans="1:13" x14ac:dyDescent="0.2">
      <c r="A8" s="363"/>
      <c r="B8" s="363"/>
      <c r="C8" s="363"/>
      <c r="D8" s="363"/>
      <c r="E8" s="363"/>
      <c r="F8" s="363"/>
      <c r="G8" s="363"/>
      <c r="H8" s="363"/>
      <c r="I8" s="363"/>
      <c r="J8" s="363"/>
      <c r="K8" s="139"/>
      <c r="L8" s="139"/>
      <c r="M8" s="139"/>
    </row>
    <row r="9" spans="1:13" x14ac:dyDescent="0.2">
      <c r="A9" s="363"/>
      <c r="B9" s="363"/>
      <c r="C9" s="363"/>
      <c r="D9" s="363"/>
      <c r="E9" s="363"/>
      <c r="F9" s="363"/>
      <c r="G9" s="363"/>
      <c r="H9" s="363"/>
      <c r="I9" s="363"/>
      <c r="J9" s="363"/>
      <c r="K9" s="139"/>
      <c r="L9" s="139"/>
      <c r="M9" s="139"/>
    </row>
    <row r="10" spans="1:13" x14ac:dyDescent="0.2">
      <c r="A10" s="363"/>
      <c r="B10" s="363"/>
      <c r="C10" s="363"/>
      <c r="D10" s="363"/>
      <c r="E10" s="363"/>
      <c r="F10" s="363"/>
      <c r="G10" s="363"/>
      <c r="H10" s="363"/>
      <c r="I10" s="363"/>
      <c r="J10" s="363"/>
      <c r="K10" s="139"/>
      <c r="L10" s="139"/>
      <c r="M10" s="139"/>
    </row>
    <row r="11" spans="1:13" x14ac:dyDescent="0.2">
      <c r="A11" s="363"/>
      <c r="B11" s="363"/>
      <c r="C11" s="363"/>
      <c r="D11" s="363"/>
      <c r="E11" s="363"/>
      <c r="F11" s="363"/>
      <c r="G11" s="363"/>
      <c r="H11" s="363"/>
      <c r="I11" s="363"/>
      <c r="J11" s="363"/>
      <c r="K11" s="139"/>
      <c r="L11" s="139"/>
      <c r="M11" s="139"/>
    </row>
    <row r="12" spans="1:13" x14ac:dyDescent="0.2">
      <c r="A12" s="363"/>
      <c r="B12" s="363"/>
      <c r="C12" s="363"/>
      <c r="D12" s="363"/>
      <c r="E12" s="363"/>
      <c r="F12" s="363"/>
      <c r="G12" s="363"/>
      <c r="H12" s="363"/>
      <c r="I12" s="363"/>
      <c r="J12" s="363"/>
      <c r="K12" s="139"/>
      <c r="L12" s="139"/>
      <c r="M12" s="139"/>
    </row>
    <row r="13" spans="1:13" x14ac:dyDescent="0.2">
      <c r="A13" s="363"/>
      <c r="B13" s="363"/>
      <c r="C13" s="363"/>
      <c r="D13" s="363"/>
      <c r="E13" s="363"/>
      <c r="F13" s="363"/>
      <c r="G13" s="363"/>
      <c r="H13" s="363"/>
      <c r="I13" s="363"/>
      <c r="J13" s="363"/>
      <c r="K13" s="139"/>
      <c r="L13" s="139"/>
      <c r="M13" s="139"/>
    </row>
    <row r="14" spans="1:13" x14ac:dyDescent="0.2">
      <c r="A14" s="363"/>
      <c r="B14" s="363"/>
      <c r="C14" s="363"/>
      <c r="D14" s="363"/>
      <c r="E14" s="363"/>
      <c r="F14" s="363"/>
      <c r="G14" s="363"/>
      <c r="H14" s="363"/>
      <c r="I14" s="363"/>
      <c r="J14" s="363"/>
      <c r="K14" s="139"/>
      <c r="L14" s="139"/>
      <c r="M14" s="139"/>
    </row>
    <row r="15" spans="1:13" x14ac:dyDescent="0.2">
      <c r="A15" s="363"/>
      <c r="B15" s="363"/>
      <c r="C15" s="363"/>
      <c r="D15" s="363"/>
      <c r="E15" s="363"/>
      <c r="F15" s="363"/>
      <c r="G15" s="363"/>
      <c r="H15" s="363"/>
      <c r="I15" s="363"/>
      <c r="J15" s="363"/>
      <c r="K15" s="139"/>
      <c r="L15" s="139"/>
      <c r="M15" s="139"/>
    </row>
    <row r="16" spans="1:13" x14ac:dyDescent="0.2">
      <c r="A16" s="363"/>
      <c r="B16" s="363"/>
      <c r="C16" s="363"/>
      <c r="D16" s="363"/>
      <c r="E16" s="363"/>
      <c r="F16" s="363"/>
      <c r="G16" s="363"/>
      <c r="H16" s="363"/>
      <c r="I16" s="363"/>
      <c r="J16" s="363"/>
      <c r="K16" s="139"/>
      <c r="L16" s="139"/>
      <c r="M16" s="139"/>
    </row>
    <row r="17" spans="1:13" x14ac:dyDescent="0.2">
      <c r="A17" s="363"/>
      <c r="B17" s="363"/>
      <c r="C17" s="363"/>
      <c r="D17" s="363"/>
      <c r="E17" s="363"/>
      <c r="F17" s="363"/>
      <c r="G17" s="363"/>
      <c r="H17" s="363"/>
      <c r="I17" s="363"/>
      <c r="J17" s="363"/>
      <c r="K17" s="139"/>
      <c r="L17" s="139"/>
      <c r="M17" s="139"/>
    </row>
    <row r="18" spans="1:13" x14ac:dyDescent="0.2">
      <c r="A18" s="363"/>
      <c r="B18" s="363"/>
      <c r="C18" s="363"/>
      <c r="D18" s="363"/>
      <c r="E18" s="363"/>
      <c r="F18" s="363"/>
      <c r="G18" s="363"/>
      <c r="H18" s="363"/>
      <c r="I18" s="363"/>
      <c r="J18" s="363"/>
      <c r="K18" s="139"/>
      <c r="L18" s="139"/>
      <c r="M18" s="139"/>
    </row>
    <row r="19" spans="1:13" x14ac:dyDescent="0.2">
      <c r="A19" s="363"/>
      <c r="B19" s="363"/>
      <c r="C19" s="363"/>
      <c r="D19" s="363"/>
      <c r="E19" s="363"/>
      <c r="F19" s="363"/>
      <c r="G19" s="363"/>
      <c r="H19" s="363"/>
      <c r="I19" s="363"/>
      <c r="J19" s="363"/>
      <c r="K19" s="139"/>
      <c r="L19" s="139"/>
      <c r="M19" s="139"/>
    </row>
    <row r="20" spans="1:13" x14ac:dyDescent="0.2">
      <c r="A20" s="363"/>
      <c r="B20" s="363"/>
      <c r="C20" s="363"/>
      <c r="D20" s="363"/>
      <c r="E20" s="363"/>
      <c r="F20" s="363"/>
      <c r="G20" s="363"/>
      <c r="H20" s="363"/>
      <c r="I20" s="363"/>
      <c r="J20" s="363"/>
      <c r="K20" s="139"/>
      <c r="L20" s="139"/>
      <c r="M20" s="139"/>
    </row>
    <row r="21" spans="1:13" x14ac:dyDescent="0.2">
      <c r="A21" s="363"/>
      <c r="B21" s="363"/>
      <c r="C21" s="363"/>
      <c r="D21" s="363"/>
      <c r="E21" s="363"/>
      <c r="F21" s="363"/>
      <c r="G21" s="363"/>
      <c r="H21" s="363"/>
      <c r="I21" s="363"/>
      <c r="J21" s="363"/>
      <c r="K21" s="139"/>
      <c r="L21" s="139"/>
      <c r="M21" s="139"/>
    </row>
    <row r="22" spans="1:13" x14ac:dyDescent="0.2">
      <c r="A22" s="363"/>
      <c r="B22" s="363"/>
      <c r="C22" s="363"/>
      <c r="D22" s="363"/>
      <c r="E22" s="363"/>
      <c r="F22" s="363"/>
      <c r="G22" s="363"/>
      <c r="H22" s="363"/>
      <c r="I22" s="363"/>
      <c r="J22" s="363"/>
      <c r="K22" s="139"/>
      <c r="L22" s="139"/>
      <c r="M22" s="139"/>
    </row>
    <row r="23" spans="1:13" x14ac:dyDescent="0.2">
      <c r="A23" s="363"/>
      <c r="B23" s="363"/>
      <c r="C23" s="363"/>
      <c r="D23" s="363"/>
      <c r="E23" s="363"/>
      <c r="F23" s="363"/>
      <c r="G23" s="363"/>
      <c r="H23" s="363"/>
      <c r="I23" s="363"/>
      <c r="J23" s="363"/>
      <c r="K23" s="139"/>
      <c r="L23" s="139"/>
      <c r="M23" s="139"/>
    </row>
    <row r="24" spans="1:13" x14ac:dyDescent="0.2">
      <c r="A24" s="363"/>
      <c r="B24" s="363"/>
      <c r="C24" s="363"/>
      <c r="D24" s="363"/>
      <c r="E24" s="363"/>
      <c r="F24" s="363"/>
      <c r="G24" s="363"/>
      <c r="H24" s="363"/>
      <c r="I24" s="363"/>
      <c r="J24" s="363"/>
      <c r="K24" s="139"/>
      <c r="L24" s="139"/>
      <c r="M24" s="139"/>
    </row>
    <row r="25" spans="1:13" x14ac:dyDescent="0.2">
      <c r="A25" s="363"/>
      <c r="B25" s="363"/>
      <c r="C25" s="363"/>
      <c r="D25" s="363"/>
      <c r="E25" s="363"/>
      <c r="F25" s="363"/>
      <c r="G25" s="363"/>
      <c r="H25" s="363"/>
      <c r="I25" s="363"/>
      <c r="J25" s="363"/>
      <c r="K25" s="139"/>
      <c r="L25" s="139"/>
      <c r="M25" s="139"/>
    </row>
    <row r="26" spans="1:13" x14ac:dyDescent="0.2">
      <c r="A26" s="363"/>
      <c r="B26" s="363"/>
      <c r="C26" s="363"/>
      <c r="D26" s="363"/>
      <c r="E26" s="363"/>
      <c r="F26" s="363"/>
      <c r="G26" s="363"/>
      <c r="H26" s="363"/>
      <c r="I26" s="363"/>
      <c r="J26" s="363"/>
      <c r="K26" s="139"/>
      <c r="L26" s="139"/>
      <c r="M26" s="139"/>
    </row>
    <row r="27" spans="1:13" x14ac:dyDescent="0.2">
      <c r="A27" s="363"/>
      <c r="B27" s="363"/>
      <c r="C27" s="363"/>
      <c r="D27" s="363"/>
      <c r="E27" s="363"/>
      <c r="F27" s="363"/>
      <c r="G27" s="363"/>
      <c r="H27" s="363"/>
      <c r="I27" s="363"/>
      <c r="J27" s="363"/>
      <c r="K27" s="139"/>
      <c r="L27" s="139"/>
      <c r="M27" s="139"/>
    </row>
    <row r="28" spans="1:13" x14ac:dyDescent="0.2">
      <c r="A28" s="363"/>
      <c r="B28" s="363"/>
      <c r="C28" s="363"/>
      <c r="D28" s="363"/>
      <c r="E28" s="363"/>
      <c r="F28" s="363"/>
      <c r="G28" s="363"/>
      <c r="H28" s="363"/>
      <c r="I28" s="363"/>
      <c r="J28" s="363"/>
      <c r="K28" s="139"/>
      <c r="L28" s="139"/>
      <c r="M28" s="139"/>
    </row>
    <row r="29" spans="1:13" x14ac:dyDescent="0.2">
      <c r="A29" s="363"/>
      <c r="B29" s="363"/>
      <c r="C29" s="363"/>
      <c r="D29" s="363"/>
      <c r="E29" s="363"/>
      <c r="F29" s="363"/>
      <c r="G29" s="363"/>
      <c r="H29" s="363"/>
      <c r="I29" s="363"/>
      <c r="J29" s="363"/>
      <c r="K29" s="139"/>
      <c r="L29" s="139"/>
      <c r="M29" s="139"/>
    </row>
    <row r="30" spans="1:13" x14ac:dyDescent="0.2">
      <c r="A30" s="363"/>
      <c r="B30" s="363"/>
      <c r="C30" s="363"/>
      <c r="D30" s="363"/>
      <c r="E30" s="363"/>
      <c r="F30" s="363"/>
      <c r="G30" s="363"/>
      <c r="H30" s="363"/>
      <c r="I30" s="363"/>
      <c r="J30" s="363"/>
      <c r="K30" s="139"/>
      <c r="L30" s="139"/>
      <c r="M30" s="139"/>
    </row>
    <row r="31" spans="1:13" x14ac:dyDescent="0.2">
      <c r="A31" s="363"/>
      <c r="B31" s="363"/>
      <c r="C31" s="363"/>
      <c r="D31" s="363"/>
      <c r="E31" s="363"/>
      <c r="F31" s="363"/>
      <c r="G31" s="363"/>
      <c r="H31" s="363"/>
      <c r="I31" s="363"/>
      <c r="J31" s="363"/>
      <c r="K31" s="139"/>
      <c r="L31" s="139"/>
      <c r="M31" s="139"/>
    </row>
    <row r="32" spans="1:13" x14ac:dyDescent="0.2">
      <c r="A32" s="363"/>
      <c r="B32" s="363"/>
      <c r="C32" s="363"/>
      <c r="D32" s="363"/>
      <c r="E32" s="363"/>
      <c r="F32" s="363"/>
      <c r="G32" s="363"/>
      <c r="H32" s="363"/>
      <c r="I32" s="363"/>
      <c r="J32" s="363"/>
      <c r="K32" s="139"/>
      <c r="L32" s="139"/>
      <c r="M32" s="139"/>
    </row>
    <row r="33" spans="1:13" x14ac:dyDescent="0.2">
      <c r="A33" s="363"/>
      <c r="B33" s="363"/>
      <c r="C33" s="363"/>
      <c r="D33" s="363"/>
      <c r="E33" s="363"/>
      <c r="F33" s="363"/>
      <c r="G33" s="363"/>
      <c r="H33" s="363"/>
      <c r="I33" s="363"/>
      <c r="J33" s="363"/>
      <c r="K33" s="139"/>
      <c r="L33" s="139"/>
      <c r="M33" s="139"/>
    </row>
    <row r="34" spans="1:13" x14ac:dyDescent="0.2">
      <c r="A34" s="363"/>
      <c r="B34" s="363"/>
      <c r="C34" s="363"/>
      <c r="D34" s="363"/>
      <c r="E34" s="363"/>
      <c r="F34" s="363"/>
      <c r="G34" s="363"/>
      <c r="H34" s="363"/>
      <c r="I34" s="363"/>
      <c r="J34" s="363"/>
      <c r="K34" s="139"/>
      <c r="L34" s="139"/>
      <c r="M34" s="139"/>
    </row>
    <row r="35" spans="1:13" x14ac:dyDescent="0.2">
      <c r="A35" s="363"/>
      <c r="B35" s="363"/>
      <c r="C35" s="363"/>
      <c r="D35" s="363"/>
      <c r="E35" s="363"/>
      <c r="F35" s="363"/>
      <c r="G35" s="363"/>
      <c r="H35" s="363"/>
      <c r="I35" s="363"/>
      <c r="J35" s="363"/>
      <c r="K35" s="139"/>
      <c r="L35" s="139"/>
      <c r="M35" s="139"/>
    </row>
    <row r="36" spans="1:13" x14ac:dyDescent="0.2">
      <c r="A36" s="363"/>
      <c r="B36" s="363"/>
      <c r="C36" s="363"/>
      <c r="D36" s="363"/>
      <c r="E36" s="363"/>
      <c r="F36" s="363"/>
      <c r="G36" s="363"/>
      <c r="H36" s="363"/>
      <c r="I36" s="363"/>
      <c r="J36" s="363"/>
      <c r="K36" s="139"/>
      <c r="L36" s="139"/>
      <c r="M36" s="139"/>
    </row>
    <row r="37" spans="1:13" x14ac:dyDescent="0.2">
      <c r="A37" s="363"/>
      <c r="B37" s="363"/>
      <c r="C37" s="363"/>
      <c r="D37" s="363"/>
      <c r="E37" s="363"/>
      <c r="F37" s="363"/>
      <c r="G37" s="363"/>
      <c r="H37" s="363"/>
      <c r="I37" s="363"/>
      <c r="J37" s="363"/>
      <c r="K37" s="139"/>
      <c r="L37" s="139"/>
      <c r="M37" s="139"/>
    </row>
    <row r="38" spans="1:13" x14ac:dyDescent="0.2">
      <c r="A38" s="363"/>
      <c r="B38" s="363"/>
      <c r="C38" s="363"/>
      <c r="D38" s="363"/>
      <c r="E38" s="363"/>
      <c r="F38" s="363"/>
      <c r="G38" s="363"/>
      <c r="H38" s="363"/>
      <c r="I38" s="363"/>
      <c r="J38" s="363"/>
      <c r="K38" s="139"/>
      <c r="L38" s="139"/>
      <c r="M38" s="139"/>
    </row>
    <row r="39" spans="1:13" ht="185.25" customHeight="1" x14ac:dyDescent="0.2">
      <c r="A39" s="363"/>
      <c r="B39" s="363"/>
      <c r="C39" s="363"/>
      <c r="D39" s="363"/>
      <c r="E39" s="363"/>
      <c r="F39" s="363"/>
      <c r="G39" s="363"/>
      <c r="H39" s="363"/>
      <c r="I39" s="363"/>
      <c r="J39" s="363"/>
      <c r="K39" s="139"/>
      <c r="L39" s="139"/>
      <c r="M39" s="139"/>
    </row>
    <row r="40" spans="1:13" ht="223.5" customHeight="1" x14ac:dyDescent="0.2">
      <c r="A40" s="363"/>
      <c r="B40" s="363"/>
      <c r="C40" s="363"/>
      <c r="D40" s="363"/>
      <c r="E40" s="363"/>
      <c r="F40" s="363"/>
      <c r="G40" s="363"/>
      <c r="H40" s="363"/>
      <c r="I40" s="363"/>
      <c r="J40" s="363"/>
      <c r="K40" s="139"/>
      <c r="L40" s="139"/>
      <c r="M40" s="139"/>
    </row>
    <row r="41" spans="1:13" x14ac:dyDescent="0.2">
      <c r="A41" s="131" t="s">
        <v>473</v>
      </c>
    </row>
    <row r="43" spans="1:13" x14ac:dyDescent="0.2">
      <c r="A43" s="132" t="s">
        <v>474</v>
      </c>
    </row>
    <row r="44" spans="1:13" x14ac:dyDescent="0.2">
      <c r="A44" s="133" t="s">
        <v>619</v>
      </c>
      <c r="B44" s="133"/>
      <c r="C44" s="133"/>
      <c r="D44" s="133"/>
      <c r="E44" s="133"/>
      <c r="F44" s="133"/>
      <c r="G44" s="133"/>
      <c r="H44" s="133"/>
      <c r="I44" s="133"/>
      <c r="J44" s="133"/>
      <c r="K44" s="133"/>
      <c r="L44" s="133"/>
      <c r="M44" s="133"/>
    </row>
    <row r="45" spans="1:13" x14ac:dyDescent="0.2">
      <c r="A45" s="132" t="s">
        <v>475</v>
      </c>
    </row>
    <row r="46" spans="1:13" x14ac:dyDescent="0.2">
      <c r="A46" s="132"/>
    </row>
    <row r="47" spans="1:13" x14ac:dyDescent="0.2">
      <c r="A47" s="132" t="s">
        <v>476</v>
      </c>
    </row>
    <row r="48" spans="1:13" x14ac:dyDescent="0.2">
      <c r="A48" s="133" t="s">
        <v>614</v>
      </c>
      <c r="B48" s="133"/>
      <c r="C48" s="133"/>
      <c r="D48" s="133"/>
      <c r="E48" s="133"/>
      <c r="F48" s="133"/>
      <c r="G48" s="133"/>
      <c r="H48" s="133"/>
      <c r="I48" s="133"/>
      <c r="J48" s="133"/>
      <c r="K48" s="133"/>
      <c r="L48" s="133"/>
      <c r="M48" s="133"/>
    </row>
    <row r="50" spans="1:13" x14ac:dyDescent="0.2">
      <c r="A50" s="132" t="s">
        <v>477</v>
      </c>
    </row>
    <row r="51" spans="1:13" x14ac:dyDescent="0.2">
      <c r="A51" s="133" t="s">
        <v>478</v>
      </c>
      <c r="B51" s="133"/>
      <c r="C51" s="133"/>
      <c r="D51" s="133"/>
      <c r="E51" s="133"/>
      <c r="F51" s="133"/>
      <c r="G51" s="133"/>
      <c r="H51" s="133"/>
      <c r="I51" s="133"/>
      <c r="J51" s="133"/>
      <c r="K51" s="133"/>
      <c r="L51" s="133"/>
      <c r="M51" s="133"/>
    </row>
    <row r="52" spans="1:13" x14ac:dyDescent="0.2">
      <c r="A52" s="132"/>
    </row>
    <row r="53" spans="1:13" x14ac:dyDescent="0.2">
      <c r="A53" s="132" t="s">
        <v>479</v>
      </c>
    </row>
    <row r="54" spans="1:13" x14ac:dyDescent="0.2">
      <c r="A54" s="132" t="s">
        <v>620</v>
      </c>
    </row>
    <row r="55" spans="1:13" x14ac:dyDescent="0.2">
      <c r="A55" s="132"/>
    </row>
    <row r="56" spans="1:13" x14ac:dyDescent="0.2">
      <c r="A56" s="132" t="s">
        <v>480</v>
      </c>
    </row>
    <row r="57" spans="1:13" x14ac:dyDescent="0.2">
      <c r="A57" s="133" t="s">
        <v>621</v>
      </c>
      <c r="B57" s="133"/>
      <c r="C57" s="133"/>
      <c r="D57" s="133"/>
      <c r="E57" s="133"/>
      <c r="F57" s="133"/>
      <c r="G57" s="133"/>
      <c r="H57" s="133"/>
      <c r="I57" s="133"/>
      <c r="J57" s="133"/>
      <c r="K57" s="133"/>
      <c r="L57" s="133"/>
      <c r="M57" s="133"/>
    </row>
    <row r="58" spans="1:13" x14ac:dyDescent="0.2">
      <c r="A58" s="132" t="s">
        <v>475</v>
      </c>
    </row>
    <row r="59" spans="1:13" x14ac:dyDescent="0.2">
      <c r="A59" s="132"/>
    </row>
    <row r="60" spans="1:13" x14ac:dyDescent="0.2">
      <c r="A60" s="132" t="s">
        <v>481</v>
      </c>
    </row>
    <row r="61" spans="1:13" x14ac:dyDescent="0.2">
      <c r="A61" s="132" t="s">
        <v>482</v>
      </c>
    </row>
    <row r="62" spans="1:13" x14ac:dyDescent="0.2">
      <c r="A62" s="132" t="s">
        <v>483</v>
      </c>
      <c r="C62" s="132" t="s">
        <v>454</v>
      </c>
    </row>
    <row r="63" spans="1:13" x14ac:dyDescent="0.2">
      <c r="A63" s="132" t="s">
        <v>317</v>
      </c>
      <c r="C63" s="132" t="s">
        <v>484</v>
      </c>
    </row>
    <row r="64" spans="1:13" x14ac:dyDescent="0.2">
      <c r="A64" s="132" t="s">
        <v>485</v>
      </c>
      <c r="C64" s="132" t="s">
        <v>486</v>
      </c>
    </row>
    <row r="65" spans="1:13" x14ac:dyDescent="0.2">
      <c r="A65" s="132" t="s">
        <v>487</v>
      </c>
      <c r="C65" s="132" t="s">
        <v>488</v>
      </c>
    </row>
    <row r="66" spans="1:13" x14ac:dyDescent="0.2">
      <c r="A66" s="132" t="s">
        <v>489</v>
      </c>
      <c r="C66" s="134" t="s">
        <v>450</v>
      </c>
    </row>
    <row r="67" spans="1:13" x14ac:dyDescent="0.2">
      <c r="A67" s="132" t="s">
        <v>490</v>
      </c>
      <c r="C67" s="134" t="s">
        <v>452</v>
      </c>
    </row>
    <row r="69" spans="1:13" x14ac:dyDescent="0.2">
      <c r="A69" s="132" t="s">
        <v>491</v>
      </c>
    </row>
    <row r="70" spans="1:13" x14ac:dyDescent="0.2">
      <c r="A70" s="132" t="s">
        <v>492</v>
      </c>
    </row>
    <row r="71" spans="1:13" x14ac:dyDescent="0.2">
      <c r="A71" s="364" t="s">
        <v>493</v>
      </c>
      <c r="B71" s="364"/>
      <c r="C71" s="364"/>
      <c r="D71" s="364"/>
      <c r="E71" s="364"/>
      <c r="F71" s="364"/>
      <c r="G71" s="364"/>
      <c r="H71" s="364"/>
      <c r="I71" s="364"/>
      <c r="J71" s="364"/>
      <c r="K71" s="140"/>
      <c r="L71" s="140"/>
      <c r="M71" s="140"/>
    </row>
    <row r="72" spans="1:13" x14ac:dyDescent="0.2">
      <c r="A72" s="132" t="s">
        <v>622</v>
      </c>
    </row>
    <row r="74" spans="1:13" x14ac:dyDescent="0.2">
      <c r="A74" s="132" t="s">
        <v>494</v>
      </c>
    </row>
    <row r="75" spans="1:13" x14ac:dyDescent="0.2">
      <c r="A75" s="132" t="s">
        <v>629</v>
      </c>
    </row>
    <row r="77" spans="1:13" x14ac:dyDescent="0.2">
      <c r="A77" s="132" t="s">
        <v>495</v>
      </c>
    </row>
    <row r="78" spans="1:13" x14ac:dyDescent="0.2">
      <c r="A78" s="132" t="s">
        <v>623</v>
      </c>
    </row>
    <row r="80" spans="1:13" x14ac:dyDescent="0.2">
      <c r="A80" s="132" t="s">
        <v>496</v>
      </c>
    </row>
    <row r="81" spans="1:9" x14ac:dyDescent="0.2">
      <c r="A81" s="132" t="s">
        <v>624</v>
      </c>
    </row>
    <row r="82" spans="1:9" x14ac:dyDescent="0.2">
      <c r="A82" s="132" t="s">
        <v>630</v>
      </c>
    </row>
    <row r="84" spans="1:9" x14ac:dyDescent="0.2">
      <c r="A84" s="132" t="s">
        <v>497</v>
      </c>
    </row>
    <row r="85" spans="1:9" x14ac:dyDescent="0.2">
      <c r="A85" t="s">
        <v>498</v>
      </c>
      <c r="I85" s="137">
        <v>7797</v>
      </c>
    </row>
    <row r="87" spans="1:9" x14ac:dyDescent="0.2">
      <c r="A87" s="132" t="s">
        <v>499</v>
      </c>
    </row>
    <row r="88" spans="1:9" x14ac:dyDescent="0.2">
      <c r="A88" s="132" t="s">
        <v>628</v>
      </c>
    </row>
    <row r="90" spans="1:9" x14ac:dyDescent="0.2">
      <c r="A90" s="132" t="s">
        <v>500</v>
      </c>
    </row>
    <row r="91" spans="1:9" x14ac:dyDescent="0.2">
      <c r="A91" s="132" t="s">
        <v>625</v>
      </c>
    </row>
    <row r="93" spans="1:9" x14ac:dyDescent="0.2">
      <c r="A93" s="132" t="s">
        <v>501</v>
      </c>
    </row>
    <row r="94" spans="1:9" x14ac:dyDescent="0.2">
      <c r="A94" s="132" t="s">
        <v>626</v>
      </c>
    </row>
    <row r="96" spans="1:9" x14ac:dyDescent="0.2">
      <c r="A96" s="132" t="s">
        <v>502</v>
      </c>
    </row>
    <row r="97" spans="1:7" x14ac:dyDescent="0.2">
      <c r="A97" s="131" t="s">
        <v>503</v>
      </c>
      <c r="C97" s="131" t="s">
        <v>504</v>
      </c>
      <c r="G97" s="131" t="s">
        <v>584</v>
      </c>
    </row>
    <row r="98" spans="1:7" x14ac:dyDescent="0.2">
      <c r="A98" s="132" t="s">
        <v>505</v>
      </c>
      <c r="C98" s="135">
        <v>9615900</v>
      </c>
      <c r="G98" s="132" t="s">
        <v>583</v>
      </c>
    </row>
    <row r="99" spans="1:7" x14ac:dyDescent="0.2">
      <c r="A99" s="132" t="s">
        <v>506</v>
      </c>
      <c r="C99" s="135">
        <v>6784100</v>
      </c>
      <c r="G99" s="132" t="s">
        <v>583</v>
      </c>
    </row>
    <row r="101" spans="1:7" x14ac:dyDescent="0.2">
      <c r="A101" s="132" t="s">
        <v>507</v>
      </c>
    </row>
    <row r="102" spans="1:7" x14ac:dyDescent="0.2">
      <c r="A102" s="132" t="s">
        <v>508</v>
      </c>
    </row>
    <row r="104" spans="1:7" x14ac:dyDescent="0.2">
      <c r="A104" s="132" t="s">
        <v>509</v>
      </c>
    </row>
    <row r="105" spans="1:7" x14ac:dyDescent="0.2">
      <c r="A105" s="132" t="s">
        <v>510</v>
      </c>
    </row>
    <row r="107" spans="1:7" x14ac:dyDescent="0.2">
      <c r="A107" s="132" t="s">
        <v>511</v>
      </c>
    </row>
    <row r="108" spans="1:7" x14ac:dyDescent="0.2">
      <c r="A108" s="132" t="s">
        <v>512</v>
      </c>
    </row>
    <row r="109" spans="1:7" x14ac:dyDescent="0.2">
      <c r="A109" s="132" t="s">
        <v>513</v>
      </c>
    </row>
    <row r="111" spans="1:7" x14ac:dyDescent="0.2">
      <c r="A111" s="132" t="s">
        <v>514</v>
      </c>
    </row>
    <row r="112" spans="1:7" x14ac:dyDescent="0.2">
      <c r="A112" s="132" t="s">
        <v>512</v>
      </c>
    </row>
    <row r="113" spans="1:13" x14ac:dyDescent="0.2">
      <c r="A113" s="132" t="s">
        <v>513</v>
      </c>
    </row>
    <row r="115" spans="1:13" x14ac:dyDescent="0.2">
      <c r="A115" s="132" t="s">
        <v>515</v>
      </c>
    </row>
    <row r="116" spans="1:13" x14ac:dyDescent="0.2">
      <c r="A116" s="132" t="s">
        <v>516</v>
      </c>
    </row>
    <row r="118" spans="1:13" x14ac:dyDescent="0.2">
      <c r="A118" s="132" t="s">
        <v>517</v>
      </c>
    </row>
    <row r="119" spans="1:13" x14ac:dyDescent="0.2">
      <c r="A119" s="132" t="s">
        <v>518</v>
      </c>
    </row>
    <row r="121" spans="1:13" x14ac:dyDescent="0.2">
      <c r="A121" s="132" t="s">
        <v>519</v>
      </c>
    </row>
    <row r="122" spans="1:13" x14ac:dyDescent="0.2">
      <c r="A122" s="132" t="s">
        <v>627</v>
      </c>
    </row>
    <row r="125" spans="1:13" x14ac:dyDescent="0.2">
      <c r="A125" s="132" t="s">
        <v>520</v>
      </c>
    </row>
    <row r="126" spans="1:13" x14ac:dyDescent="0.2">
      <c r="D126" s="136"/>
      <c r="E126" s="136"/>
      <c r="F126" s="136"/>
    </row>
    <row r="127" spans="1:13" x14ac:dyDescent="0.2">
      <c r="A127" s="141" t="s">
        <v>521</v>
      </c>
      <c r="B127" s="142"/>
      <c r="C127" s="142"/>
      <c r="D127" s="148" t="s">
        <v>522</v>
      </c>
      <c r="E127" s="148" t="s">
        <v>591</v>
      </c>
      <c r="F127" s="141" t="s">
        <v>523</v>
      </c>
      <c r="G127" s="142"/>
      <c r="H127" s="142"/>
      <c r="I127" s="142"/>
      <c r="J127" s="148" t="s">
        <v>522</v>
      </c>
      <c r="K127" s="148" t="s">
        <v>591</v>
      </c>
      <c r="L127" s="148" t="s">
        <v>592</v>
      </c>
      <c r="M127" s="148" t="s">
        <v>593</v>
      </c>
    </row>
    <row r="128" spans="1:13" x14ac:dyDescent="0.2">
      <c r="A128" s="143" t="s">
        <v>524</v>
      </c>
      <c r="B128" s="143"/>
      <c r="C128" s="143"/>
      <c r="D128" s="166">
        <v>480245</v>
      </c>
      <c r="E128" s="345">
        <f>SUM(D128:D129)</f>
        <v>1021057</v>
      </c>
      <c r="F128" s="143" t="s">
        <v>525</v>
      </c>
      <c r="G128" s="143"/>
      <c r="H128" s="143"/>
      <c r="I128" s="143"/>
      <c r="J128" s="154">
        <f>ROUND((RDG!J10/1000),0)</f>
        <v>1021056</v>
      </c>
      <c r="K128" s="342">
        <f>SUM(J128)</f>
        <v>1021056</v>
      </c>
      <c r="L128" s="342">
        <f>E128-K128</f>
        <v>1</v>
      </c>
      <c r="M128" s="154"/>
    </row>
    <row r="129" spans="1:13" x14ac:dyDescent="0.2">
      <c r="A129" t="s">
        <v>594</v>
      </c>
      <c r="D129" s="164">
        <v>540812</v>
      </c>
      <c r="E129" s="347"/>
      <c r="J129" s="137"/>
      <c r="K129" s="344"/>
      <c r="L129" s="344"/>
      <c r="M129" s="137"/>
    </row>
    <row r="130" spans="1:13" x14ac:dyDescent="0.2">
      <c r="A130" s="143" t="s">
        <v>526</v>
      </c>
      <c r="B130" s="143"/>
      <c r="C130" s="143"/>
      <c r="D130" s="166">
        <v>57847</v>
      </c>
      <c r="E130" s="342">
        <f>SUM(D130:D132)</f>
        <v>68761</v>
      </c>
      <c r="F130" s="145" t="s">
        <v>527</v>
      </c>
      <c r="G130" s="145"/>
      <c r="H130" s="145"/>
      <c r="I130" s="145"/>
      <c r="J130" s="150">
        <f>ROUND((RDG!J13/1000),0)</f>
        <v>68762</v>
      </c>
      <c r="K130" s="342">
        <f>SUM(J130)</f>
        <v>68762</v>
      </c>
      <c r="L130" s="342">
        <f>E130-K130</f>
        <v>-1</v>
      </c>
      <c r="M130" s="352"/>
    </row>
    <row r="131" spans="1:13" x14ac:dyDescent="0.2">
      <c r="A131" t="s">
        <v>595</v>
      </c>
      <c r="D131" s="164">
        <v>0</v>
      </c>
      <c r="E131" s="343"/>
      <c r="F131" s="155"/>
      <c r="G131" s="155"/>
      <c r="H131" s="155"/>
      <c r="I131" s="155"/>
      <c r="J131" s="151"/>
      <c r="K131" s="343"/>
      <c r="L131" s="343"/>
      <c r="M131" s="353"/>
    </row>
    <row r="132" spans="1:13" x14ac:dyDescent="0.2">
      <c r="A132" s="142" t="s">
        <v>528</v>
      </c>
      <c r="B132" s="142"/>
      <c r="C132" s="142"/>
      <c r="D132" s="165">
        <v>10914</v>
      </c>
      <c r="E132" s="344"/>
      <c r="F132" s="146"/>
      <c r="G132" s="146"/>
      <c r="H132" s="146"/>
      <c r="I132" s="146"/>
      <c r="J132" s="149"/>
      <c r="K132" s="344"/>
      <c r="L132" s="344"/>
      <c r="M132" s="354"/>
    </row>
    <row r="133" spans="1:13" ht="12.75" customHeight="1" x14ac:dyDescent="0.2">
      <c r="A133" s="143" t="s">
        <v>596</v>
      </c>
      <c r="B133" s="143"/>
      <c r="C133" s="143"/>
      <c r="D133" s="166">
        <v>486800</v>
      </c>
      <c r="E133" s="342">
        <f>SUM(D133:D136)</f>
        <v>709830</v>
      </c>
      <c r="F133" s="157" t="s">
        <v>599</v>
      </c>
      <c r="G133" s="145"/>
      <c r="H133" s="145"/>
      <c r="I133" s="145"/>
      <c r="J133" s="152">
        <f>ROUND((RDG!J17/1000),0)</f>
        <v>128620</v>
      </c>
      <c r="K133" s="342">
        <f>SUM(J133:J136)</f>
        <v>584285</v>
      </c>
      <c r="L133" s="342">
        <f>E133-K133</f>
        <v>125545</v>
      </c>
      <c r="M133" s="348" t="s">
        <v>600</v>
      </c>
    </row>
    <row r="134" spans="1:13" x14ac:dyDescent="0.2">
      <c r="A134" t="s">
        <v>597</v>
      </c>
      <c r="D134" s="164">
        <v>107997</v>
      </c>
      <c r="E134" s="343"/>
      <c r="F134" s="158" t="s">
        <v>529</v>
      </c>
      <c r="G134" s="155"/>
      <c r="H134" s="155"/>
      <c r="I134" s="155"/>
      <c r="J134" s="159">
        <f>ROUND((RDG!J19/1000),0)</f>
        <v>455665</v>
      </c>
      <c r="K134" s="343"/>
      <c r="L134" s="343"/>
      <c r="M134" s="355"/>
    </row>
    <row r="135" spans="1:13" x14ac:dyDescent="0.2">
      <c r="A135" t="s">
        <v>598</v>
      </c>
      <c r="D135" s="164">
        <v>17880</v>
      </c>
      <c r="E135" s="343"/>
      <c r="F135" s="158"/>
      <c r="G135" s="155"/>
      <c r="H135" s="155"/>
      <c r="I135" s="155"/>
      <c r="J135" s="159"/>
      <c r="K135" s="343"/>
      <c r="L135" s="343"/>
      <c r="M135" s="355"/>
    </row>
    <row r="136" spans="1:13" x14ac:dyDescent="0.2">
      <c r="A136" s="144" t="s">
        <v>530</v>
      </c>
      <c r="B136" s="142"/>
      <c r="C136" s="142"/>
      <c r="D136" s="165">
        <v>97153</v>
      </c>
      <c r="E136" s="344"/>
      <c r="F136" s="146"/>
      <c r="G136" s="146"/>
      <c r="H136" s="146"/>
      <c r="I136" s="146"/>
      <c r="J136" s="153"/>
      <c r="K136" s="344"/>
      <c r="L136" s="344"/>
      <c r="M136" s="349"/>
    </row>
    <row r="137" spans="1:13" ht="12.75" customHeight="1" x14ac:dyDescent="0.2">
      <c r="A137" s="356" t="s">
        <v>531</v>
      </c>
      <c r="B137" s="356"/>
      <c r="C137" s="356"/>
      <c r="D137" s="360">
        <v>137766</v>
      </c>
      <c r="E137" s="342">
        <f>SUM(D137)</f>
        <v>137766</v>
      </c>
      <c r="F137" s="143" t="s">
        <v>532</v>
      </c>
      <c r="G137" s="143"/>
      <c r="H137" s="143"/>
      <c r="I137" s="143"/>
      <c r="J137" s="154">
        <f>ROUND((RDG!J20/1000),0)</f>
        <v>231075</v>
      </c>
      <c r="K137" s="342">
        <f>SUM(J137:J138)</f>
        <v>232236</v>
      </c>
      <c r="L137" s="342">
        <f>E137-K137</f>
        <v>-94470</v>
      </c>
      <c r="M137" s="348" t="s">
        <v>600</v>
      </c>
    </row>
    <row r="138" spans="1:13" ht="12.75" customHeight="1" x14ac:dyDescent="0.2">
      <c r="A138" s="357"/>
      <c r="B138" s="357"/>
      <c r="C138" s="357"/>
      <c r="D138" s="361"/>
      <c r="E138" s="344"/>
      <c r="F138" s="160" t="s">
        <v>533</v>
      </c>
      <c r="G138" s="161"/>
      <c r="H138" s="161"/>
      <c r="I138" s="161"/>
      <c r="J138" s="156">
        <f>ROUND((RDG!J30/1000),0)</f>
        <v>1161</v>
      </c>
      <c r="K138" s="344"/>
      <c r="L138" s="344"/>
      <c r="M138" s="349"/>
    </row>
    <row r="139" spans="1:13" ht="12.75" customHeight="1" x14ac:dyDescent="0.2">
      <c r="A139" s="356" t="s">
        <v>534</v>
      </c>
      <c r="B139" s="356"/>
      <c r="C139" s="356"/>
      <c r="D139" s="360">
        <v>72231</v>
      </c>
      <c r="E139" s="342">
        <f>SUM(D139)</f>
        <v>72231</v>
      </c>
      <c r="F139" s="143" t="s">
        <v>535</v>
      </c>
      <c r="G139" s="143"/>
      <c r="H139" s="143"/>
      <c r="I139" s="143"/>
      <c r="J139" s="154">
        <f>ROUND((RDG!J24/1000),0)</f>
        <v>81908</v>
      </c>
      <c r="K139" s="342">
        <f>SUM(J139:J140)</f>
        <v>83764</v>
      </c>
      <c r="L139" s="342">
        <f t="shared" ref="L139" si="0">E139-K139</f>
        <v>-11533</v>
      </c>
      <c r="M139" s="348" t="s">
        <v>600</v>
      </c>
    </row>
    <row r="140" spans="1:13" x14ac:dyDescent="0.2">
      <c r="A140" s="357"/>
      <c r="B140" s="357"/>
      <c r="C140" s="357"/>
      <c r="D140" s="361"/>
      <c r="E140" s="344"/>
      <c r="F140" s="142" t="s">
        <v>536</v>
      </c>
      <c r="G140" s="142"/>
      <c r="H140" s="142"/>
      <c r="I140" s="142"/>
      <c r="J140" s="156">
        <f>ROUND((RDG!J27/1000),0)</f>
        <v>1856</v>
      </c>
      <c r="K140" s="344"/>
      <c r="L140" s="344"/>
      <c r="M140" s="349"/>
    </row>
    <row r="141" spans="1:13" ht="12.75" customHeight="1" x14ac:dyDescent="0.2">
      <c r="A141" s="143" t="s">
        <v>537</v>
      </c>
      <c r="B141" s="143"/>
      <c r="C141" s="143"/>
      <c r="D141" s="167">
        <v>33834</v>
      </c>
      <c r="E141" s="342">
        <f>SUM(D141:D143)</f>
        <v>55942</v>
      </c>
      <c r="F141" s="143" t="s">
        <v>538</v>
      </c>
      <c r="G141" s="143"/>
      <c r="H141" s="143"/>
      <c r="I141" s="143"/>
      <c r="J141" s="154">
        <f>ROUND((RDG!J25/1000),0)</f>
        <v>45838</v>
      </c>
      <c r="K141" s="342">
        <f>SUM(J141:J143)</f>
        <v>75485</v>
      </c>
      <c r="L141" s="342">
        <f t="shared" ref="L141" si="1">E141-K141</f>
        <v>-19543</v>
      </c>
      <c r="M141" s="348" t="s">
        <v>600</v>
      </c>
    </row>
    <row r="142" spans="1:13" x14ac:dyDescent="0.2">
      <c r="A142" t="s">
        <v>539</v>
      </c>
      <c r="D142" s="168">
        <v>7497</v>
      </c>
      <c r="E142" s="343"/>
      <c r="J142" s="137"/>
      <c r="K142" s="343"/>
      <c r="L142" s="343"/>
      <c r="M142" s="350"/>
    </row>
    <row r="143" spans="1:13" x14ac:dyDescent="0.2">
      <c r="A143" s="144" t="s">
        <v>595</v>
      </c>
      <c r="B143" s="142"/>
      <c r="C143" s="142"/>
      <c r="D143" s="169">
        <v>14611</v>
      </c>
      <c r="E143" s="344"/>
      <c r="F143" s="142" t="s">
        <v>537</v>
      </c>
      <c r="G143" s="142"/>
      <c r="H143" s="142"/>
      <c r="I143" s="142"/>
      <c r="J143" s="156">
        <f>ROUND((RDG!J36/1000),0)</f>
        <v>29647</v>
      </c>
      <c r="K143" s="344"/>
      <c r="L143" s="344"/>
      <c r="M143" s="351"/>
    </row>
    <row r="145" spans="1:13" x14ac:dyDescent="0.2">
      <c r="A145" s="141" t="s">
        <v>540</v>
      </c>
      <c r="B145" s="142"/>
      <c r="C145" s="142"/>
      <c r="D145" s="148" t="s">
        <v>522</v>
      </c>
      <c r="E145" s="148" t="s">
        <v>591</v>
      </c>
      <c r="F145" s="141" t="s">
        <v>523</v>
      </c>
      <c r="G145" s="142"/>
      <c r="H145" s="142"/>
      <c r="I145" s="142"/>
      <c r="J145" s="148" t="s">
        <v>522</v>
      </c>
      <c r="K145" s="148" t="s">
        <v>591</v>
      </c>
      <c r="L145" s="148" t="s">
        <v>592</v>
      </c>
      <c r="M145" s="148" t="s">
        <v>593</v>
      </c>
    </row>
    <row r="146" spans="1:13" x14ac:dyDescent="0.2">
      <c r="A146" s="143" t="s">
        <v>541</v>
      </c>
      <c r="B146" s="143"/>
      <c r="C146" s="143"/>
      <c r="D146" s="166">
        <v>1006159</v>
      </c>
      <c r="E146" s="345">
        <f>SUM(D146:D148)</f>
        <v>1176333</v>
      </c>
      <c r="F146" s="145" t="s">
        <v>542</v>
      </c>
      <c r="G146" s="145"/>
      <c r="H146" s="145"/>
      <c r="I146" s="145"/>
      <c r="J146" s="342">
        <f>ROUND((Bilanca!I17/1000),0)</f>
        <v>1176333</v>
      </c>
      <c r="K146" s="345">
        <f>SUM(J146:J148)</f>
        <v>1176333</v>
      </c>
      <c r="L146" s="345">
        <f>E146-K146</f>
        <v>0</v>
      </c>
      <c r="M146" s="342"/>
    </row>
    <row r="147" spans="1:13" x14ac:dyDescent="0.2">
      <c r="A147" t="s">
        <v>543</v>
      </c>
      <c r="D147" s="164">
        <v>161410</v>
      </c>
      <c r="E147" s="346"/>
      <c r="F147" s="155"/>
      <c r="G147" s="155"/>
      <c r="H147" s="155"/>
      <c r="I147" s="155"/>
      <c r="J147" s="343"/>
      <c r="K147" s="346"/>
      <c r="L147" s="346"/>
      <c r="M147" s="343"/>
    </row>
    <row r="148" spans="1:13" x14ac:dyDescent="0.2">
      <c r="A148" s="142" t="s">
        <v>544</v>
      </c>
      <c r="B148" s="142"/>
      <c r="C148" s="142"/>
      <c r="D148" s="165">
        <v>8764</v>
      </c>
      <c r="E148" s="347"/>
      <c r="F148" s="146"/>
      <c r="G148" s="146"/>
      <c r="H148" s="146"/>
      <c r="I148" s="146"/>
      <c r="J148" s="344"/>
      <c r="K148" s="347"/>
      <c r="L148" s="347"/>
      <c r="M148" s="344"/>
    </row>
    <row r="149" spans="1:13" x14ac:dyDescent="0.2">
      <c r="A149" t="s">
        <v>545</v>
      </c>
      <c r="D149" s="164">
        <v>230477</v>
      </c>
      <c r="E149" s="345">
        <f>SUM(D149:D153)</f>
        <v>1088962</v>
      </c>
      <c r="F149" s="155" t="s">
        <v>546</v>
      </c>
      <c r="G149" s="155"/>
      <c r="H149" s="155"/>
      <c r="I149" s="155"/>
      <c r="J149" s="342">
        <f>ROUND((Bilanca!I27/1000),0)</f>
        <v>1088962</v>
      </c>
      <c r="K149" s="345">
        <f>SUM(J149:J153)</f>
        <v>1088962</v>
      </c>
      <c r="L149" s="345">
        <f>E149-K149</f>
        <v>0</v>
      </c>
      <c r="M149" s="343"/>
    </row>
    <row r="150" spans="1:13" x14ac:dyDescent="0.2">
      <c r="A150" t="s">
        <v>547</v>
      </c>
      <c r="D150" s="164">
        <v>710277</v>
      </c>
      <c r="E150" s="346"/>
      <c r="F150" s="155"/>
      <c r="G150" s="155"/>
      <c r="H150" s="155"/>
      <c r="I150" s="155"/>
      <c r="J150" s="343"/>
      <c r="K150" s="346"/>
      <c r="L150" s="346"/>
      <c r="M150" s="343"/>
    </row>
    <row r="151" spans="1:13" x14ac:dyDescent="0.2">
      <c r="A151" t="s">
        <v>548</v>
      </c>
      <c r="D151" s="164">
        <v>97190</v>
      </c>
      <c r="E151" s="346"/>
      <c r="F151" s="155"/>
      <c r="G151" s="155"/>
      <c r="H151" s="155"/>
      <c r="I151" s="155"/>
      <c r="J151" s="343"/>
      <c r="K151" s="346"/>
      <c r="L151" s="346"/>
      <c r="M151" s="343"/>
    </row>
    <row r="152" spans="1:13" x14ac:dyDescent="0.2">
      <c r="A152" t="s">
        <v>549</v>
      </c>
      <c r="D152" s="164">
        <v>11461</v>
      </c>
      <c r="E152" s="346"/>
      <c r="F152" s="155"/>
      <c r="G152" s="155"/>
      <c r="H152" s="155"/>
      <c r="I152" s="155"/>
      <c r="J152" s="343"/>
      <c r="K152" s="346"/>
      <c r="L152" s="346"/>
      <c r="M152" s="343"/>
    </row>
    <row r="153" spans="1:13" x14ac:dyDescent="0.2">
      <c r="A153" s="142" t="s">
        <v>550</v>
      </c>
      <c r="B153" s="142"/>
      <c r="C153" s="142"/>
      <c r="D153" s="165">
        <v>39557</v>
      </c>
      <c r="E153" s="347"/>
      <c r="F153" s="146"/>
      <c r="G153" s="146"/>
      <c r="H153" s="146"/>
      <c r="I153" s="146"/>
      <c r="J153" s="344"/>
      <c r="K153" s="347"/>
      <c r="L153" s="347"/>
      <c r="M153" s="344"/>
    </row>
    <row r="154" spans="1:13" x14ac:dyDescent="0.2">
      <c r="A154" s="143" t="s">
        <v>551</v>
      </c>
      <c r="B154" s="143"/>
      <c r="C154" s="143"/>
      <c r="D154" s="166">
        <v>117069</v>
      </c>
      <c r="E154" s="342">
        <f>SUM(D154:D157)</f>
        <v>198271</v>
      </c>
      <c r="F154" s="143" t="s">
        <v>552</v>
      </c>
      <c r="G154" s="143"/>
      <c r="H154" s="143"/>
      <c r="I154" s="143"/>
      <c r="J154" s="154">
        <f>ROUND((Bilanca!I53/1000),0)</f>
        <v>112566</v>
      </c>
      <c r="K154" s="342">
        <f>SUM(J154:J157)</f>
        <v>198271</v>
      </c>
      <c r="L154" s="342">
        <f>E154-K154</f>
        <v>0</v>
      </c>
      <c r="M154" s="154"/>
    </row>
    <row r="155" spans="1:13" x14ac:dyDescent="0.2">
      <c r="A155" t="s">
        <v>553</v>
      </c>
      <c r="D155" s="164">
        <v>7031</v>
      </c>
      <c r="E155" s="343"/>
      <c r="F155" t="s">
        <v>554</v>
      </c>
      <c r="J155" s="137">
        <f>ROUND((Bilanca!I71/1000),0)</f>
        <v>85705</v>
      </c>
      <c r="K155" s="343"/>
      <c r="L155" s="343"/>
      <c r="M155" s="137"/>
    </row>
    <row r="156" spans="1:13" x14ac:dyDescent="0.2">
      <c r="A156" t="s">
        <v>601</v>
      </c>
      <c r="D156" s="164">
        <v>59141</v>
      </c>
      <c r="E156" s="343"/>
      <c r="J156" s="137"/>
      <c r="K156" s="343"/>
      <c r="L156" s="343"/>
      <c r="M156" s="137"/>
    </row>
    <row r="157" spans="1:13" x14ac:dyDescent="0.2">
      <c r="A157" t="s">
        <v>602</v>
      </c>
      <c r="D157" s="164">
        <v>15030</v>
      </c>
      <c r="E157" s="344"/>
      <c r="J157" s="137"/>
      <c r="K157" s="344"/>
      <c r="L157" s="344"/>
      <c r="M157" s="137"/>
    </row>
    <row r="158" spans="1:13" x14ac:dyDescent="0.2">
      <c r="A158" s="143" t="s">
        <v>555</v>
      </c>
      <c r="B158" s="143"/>
      <c r="C158" s="143"/>
      <c r="D158" s="166">
        <v>15284</v>
      </c>
      <c r="E158" s="345">
        <f>SUM(D158:D161)</f>
        <v>328115</v>
      </c>
      <c r="F158" s="145" t="s">
        <v>556</v>
      </c>
      <c r="G158" s="145"/>
      <c r="H158" s="145"/>
      <c r="I158" s="145"/>
      <c r="J158" s="342">
        <f>ROUND((Bilanca!I60/1000),0)</f>
        <v>328115</v>
      </c>
      <c r="K158" s="345">
        <f>SUM(J158:J161)</f>
        <v>328115</v>
      </c>
      <c r="L158" s="345">
        <f>E158-K158</f>
        <v>0</v>
      </c>
      <c r="M158" s="342"/>
    </row>
    <row r="159" spans="1:13" x14ac:dyDescent="0.2">
      <c r="A159" t="s">
        <v>557</v>
      </c>
      <c r="D159" s="164">
        <v>115321</v>
      </c>
      <c r="E159" s="346"/>
      <c r="F159" s="155"/>
      <c r="G159" s="155"/>
      <c r="H159" s="155"/>
      <c r="I159" s="155"/>
      <c r="J159" s="343"/>
      <c r="K159" s="346"/>
      <c r="L159" s="346"/>
      <c r="M159" s="343"/>
    </row>
    <row r="160" spans="1:13" x14ac:dyDescent="0.2">
      <c r="A160" t="s">
        <v>558</v>
      </c>
      <c r="D160" s="164">
        <v>30801</v>
      </c>
      <c r="E160" s="346"/>
      <c r="F160" s="155"/>
      <c r="G160" s="155"/>
      <c r="H160" s="155"/>
      <c r="I160" s="155"/>
      <c r="J160" s="343"/>
      <c r="K160" s="346"/>
      <c r="L160" s="346"/>
      <c r="M160" s="343"/>
    </row>
    <row r="161" spans="1:13" x14ac:dyDescent="0.2">
      <c r="A161" s="142" t="s">
        <v>559</v>
      </c>
      <c r="B161" s="142"/>
      <c r="C161" s="142"/>
      <c r="D161" s="165">
        <v>166709</v>
      </c>
      <c r="E161" s="347"/>
      <c r="F161" s="146"/>
      <c r="G161" s="146"/>
      <c r="H161" s="146"/>
      <c r="I161" s="146"/>
      <c r="J161" s="344"/>
      <c r="K161" s="347"/>
      <c r="L161" s="347"/>
      <c r="M161" s="344"/>
    </row>
    <row r="162" spans="1:13" x14ac:dyDescent="0.2">
      <c r="A162" s="356" t="s">
        <v>560</v>
      </c>
      <c r="B162" s="356"/>
      <c r="C162" s="356"/>
      <c r="D162" s="358">
        <v>371350</v>
      </c>
      <c r="E162" s="345">
        <f>SUM(D162)</f>
        <v>371350</v>
      </c>
      <c r="F162" s="143" t="s">
        <v>561</v>
      </c>
      <c r="G162" s="143"/>
      <c r="H162" s="143"/>
      <c r="I162" s="143"/>
      <c r="J162" s="154">
        <f>ROUND((Bilanca!I110/1000),0)</f>
        <v>7783</v>
      </c>
      <c r="K162" s="345">
        <f>SUM(J162:J163)</f>
        <v>371350</v>
      </c>
      <c r="L162" s="345">
        <f>E162-K162</f>
        <v>0</v>
      </c>
      <c r="M162" s="154"/>
    </row>
    <row r="163" spans="1:13" x14ac:dyDescent="0.2">
      <c r="A163" s="357"/>
      <c r="B163" s="357"/>
      <c r="C163" s="357"/>
      <c r="D163" s="359"/>
      <c r="E163" s="347"/>
      <c r="F163" s="142" t="s">
        <v>562</v>
      </c>
      <c r="G163" s="142"/>
      <c r="H163" s="142"/>
      <c r="I163" s="142"/>
      <c r="J163" s="156">
        <f>ROUND((Bilanca!I111/1000),0)</f>
        <v>363567</v>
      </c>
      <c r="K163" s="347"/>
      <c r="L163" s="347"/>
      <c r="M163" s="156"/>
    </row>
    <row r="164" spans="1:13" x14ac:dyDescent="0.2">
      <c r="A164" s="143" t="s">
        <v>563</v>
      </c>
      <c r="B164" s="143"/>
      <c r="C164" s="143"/>
      <c r="D164" s="166">
        <v>26172</v>
      </c>
      <c r="E164" s="342">
        <f>SUM(D164:D167)</f>
        <v>903741</v>
      </c>
      <c r="F164" s="145" t="s">
        <v>564</v>
      </c>
      <c r="G164" s="145"/>
      <c r="H164" s="145"/>
      <c r="I164" s="145"/>
      <c r="J164" s="342">
        <f>ROUND((Bilanca!I98/1000),0)</f>
        <v>903742</v>
      </c>
      <c r="K164" s="342">
        <f>SUM(J164:J165)</f>
        <v>903742</v>
      </c>
      <c r="L164" s="342">
        <f>E164-K164</f>
        <v>-1</v>
      </c>
      <c r="M164" s="342"/>
    </row>
    <row r="165" spans="1:13" x14ac:dyDescent="0.2">
      <c r="A165" t="s">
        <v>565</v>
      </c>
      <c r="D165" s="164">
        <v>11440</v>
      </c>
      <c r="E165" s="343"/>
      <c r="F165" s="155"/>
      <c r="G165" s="155"/>
      <c r="H165" s="155"/>
      <c r="I165" s="155"/>
      <c r="J165" s="343"/>
      <c r="K165" s="343"/>
      <c r="L165" s="343"/>
      <c r="M165" s="343"/>
    </row>
    <row r="166" spans="1:13" x14ac:dyDescent="0.2">
      <c r="A166" t="s">
        <v>603</v>
      </c>
      <c r="D166" s="164">
        <v>6639</v>
      </c>
      <c r="E166" s="343"/>
      <c r="F166" s="155"/>
      <c r="G166" s="155"/>
      <c r="H166" s="155"/>
      <c r="I166" s="155"/>
      <c r="J166" s="151"/>
      <c r="K166" s="343"/>
      <c r="L166" s="343"/>
      <c r="M166" s="151"/>
    </row>
    <row r="167" spans="1:13" x14ac:dyDescent="0.2">
      <c r="A167" t="s">
        <v>604</v>
      </c>
      <c r="D167" s="164">
        <v>859490</v>
      </c>
      <c r="E167" s="344"/>
      <c r="F167" s="155"/>
      <c r="G167" s="155"/>
      <c r="H167" s="155"/>
      <c r="I167" s="155"/>
      <c r="J167" s="151"/>
      <c r="K167" s="344"/>
      <c r="L167" s="344"/>
      <c r="M167" s="151"/>
    </row>
    <row r="168" spans="1:13" x14ac:dyDescent="0.2">
      <c r="A168" s="143" t="s">
        <v>587</v>
      </c>
      <c r="B168" s="143"/>
      <c r="C168" s="143"/>
      <c r="D168" s="166">
        <v>0</v>
      </c>
      <c r="E168" s="345">
        <f>SUM(D168:D170)</f>
        <v>62208</v>
      </c>
      <c r="F168" s="145" t="s">
        <v>566</v>
      </c>
      <c r="G168" s="145"/>
      <c r="H168" s="145"/>
      <c r="I168" s="145"/>
      <c r="J168" s="342">
        <f>ROUND((Bilanca!I115/1000),0)</f>
        <v>62208</v>
      </c>
      <c r="K168" s="345">
        <f>SUM(J168:J170)</f>
        <v>62208</v>
      </c>
      <c r="L168" s="345">
        <f>E168-K168</f>
        <v>0</v>
      </c>
      <c r="M168" s="342"/>
    </row>
    <row r="169" spans="1:13" x14ac:dyDescent="0.2">
      <c r="A169" t="s">
        <v>567</v>
      </c>
      <c r="D169" s="164">
        <v>59763</v>
      </c>
      <c r="E169" s="346"/>
      <c r="F169" s="155"/>
      <c r="G169" s="155"/>
      <c r="H169" s="155"/>
      <c r="I169" s="155"/>
      <c r="J169" s="343"/>
      <c r="K169" s="346"/>
      <c r="L169" s="346"/>
      <c r="M169" s="343"/>
    </row>
    <row r="170" spans="1:13" x14ac:dyDescent="0.2">
      <c r="A170" s="142" t="s">
        <v>568</v>
      </c>
      <c r="B170" s="142"/>
      <c r="C170" s="142"/>
      <c r="D170" s="165">
        <v>2445</v>
      </c>
      <c r="E170" s="347"/>
      <c r="F170" s="146"/>
      <c r="G170" s="146"/>
      <c r="H170" s="146"/>
      <c r="I170" s="146"/>
      <c r="J170" s="344"/>
      <c r="K170" s="347"/>
      <c r="L170" s="347"/>
      <c r="M170" s="344"/>
    </row>
    <row r="171" spans="1:13" x14ac:dyDescent="0.2">
      <c r="A171" s="147" t="s">
        <v>569</v>
      </c>
      <c r="B171" s="147"/>
      <c r="C171" s="147"/>
      <c r="D171" s="170">
        <v>21429</v>
      </c>
      <c r="E171" s="163">
        <f>SUM(D171)</f>
        <v>21429</v>
      </c>
      <c r="F171" s="147" t="s">
        <v>570</v>
      </c>
      <c r="G171" s="147"/>
      <c r="H171" s="147"/>
      <c r="I171" s="147"/>
      <c r="J171" s="162">
        <f>ROUND((Bilanca!I123/1000),0)</f>
        <v>21429</v>
      </c>
      <c r="K171" s="163">
        <f>SUM(J171)</f>
        <v>21429</v>
      </c>
      <c r="L171" s="163">
        <f>E171-K171</f>
        <v>0</v>
      </c>
      <c r="M171" s="162"/>
    </row>
    <row r="172" spans="1:13" x14ac:dyDescent="0.2">
      <c r="A172" s="143" t="s">
        <v>571</v>
      </c>
      <c r="B172" s="143"/>
      <c r="C172" s="143"/>
      <c r="D172" s="166">
        <v>128326</v>
      </c>
      <c r="E172" s="345">
        <f>SUM(D172:D178)</f>
        <v>145488</v>
      </c>
      <c r="F172" s="143" t="s">
        <v>572</v>
      </c>
      <c r="G172" s="143"/>
      <c r="H172" s="143"/>
      <c r="I172" s="143"/>
      <c r="J172" s="154">
        <f>ROUND((Bilanca!I124/1000),0)</f>
        <v>6324</v>
      </c>
      <c r="K172" s="345">
        <f>SUM(J172:J178)</f>
        <v>145486</v>
      </c>
      <c r="L172" s="345">
        <f>E172-K172</f>
        <v>2</v>
      </c>
      <c r="M172" s="154"/>
    </row>
    <row r="173" spans="1:13" x14ac:dyDescent="0.2">
      <c r="A173" t="s">
        <v>573</v>
      </c>
      <c r="D173" s="164">
        <v>5348</v>
      </c>
      <c r="E173" s="346"/>
      <c r="F173" t="s">
        <v>574</v>
      </c>
      <c r="J173" s="137">
        <f>ROUND(((Bilanca!I118+Bilanca!I125)/1000),0)</f>
        <v>41973</v>
      </c>
      <c r="K173" s="346"/>
      <c r="L173" s="346"/>
      <c r="M173" s="137"/>
    </row>
    <row r="174" spans="1:13" x14ac:dyDescent="0.2">
      <c r="A174" t="s">
        <v>575</v>
      </c>
      <c r="D174" s="164">
        <v>11814</v>
      </c>
      <c r="E174" s="346"/>
      <c r="F174" t="s">
        <v>576</v>
      </c>
      <c r="J174" s="137">
        <f>ROUND((Bilanca!I127/1000),0)</f>
        <v>18026</v>
      </c>
      <c r="K174" s="346"/>
      <c r="L174" s="346"/>
      <c r="M174" s="137"/>
    </row>
    <row r="175" spans="1:13" x14ac:dyDescent="0.2">
      <c r="A175" t="s">
        <v>577</v>
      </c>
      <c r="D175" s="132"/>
      <c r="E175" s="346"/>
      <c r="F175" t="s">
        <v>578</v>
      </c>
      <c r="J175" s="137">
        <f>ROUND((Bilanca!I128/1000),0)</f>
        <v>21845</v>
      </c>
      <c r="K175" s="346"/>
      <c r="L175" s="346"/>
      <c r="M175" s="137"/>
    </row>
    <row r="176" spans="1:13" x14ac:dyDescent="0.2">
      <c r="A176" t="s">
        <v>579</v>
      </c>
      <c r="D176" s="164"/>
      <c r="E176" s="346"/>
      <c r="F176" t="s">
        <v>580</v>
      </c>
      <c r="J176" s="137">
        <f>ROUND((Bilanca!I129/1000),0)</f>
        <v>2702</v>
      </c>
      <c r="K176" s="346"/>
      <c r="L176" s="346"/>
      <c r="M176" s="137"/>
    </row>
    <row r="177" spans="2:13" x14ac:dyDescent="0.2">
      <c r="D177" s="132"/>
      <c r="E177" s="346"/>
      <c r="F177" t="s">
        <v>581</v>
      </c>
      <c r="J177" s="137">
        <f>ROUND((Bilanca!I131/1000),0)</f>
        <v>29618</v>
      </c>
      <c r="K177" s="346"/>
      <c r="L177" s="346"/>
      <c r="M177" s="137"/>
    </row>
    <row r="178" spans="2:13" x14ac:dyDescent="0.2">
      <c r="B178" s="142"/>
      <c r="C178" s="142"/>
      <c r="D178" s="165"/>
      <c r="E178" s="347"/>
      <c r="F178" s="142" t="s">
        <v>582</v>
      </c>
      <c r="G178" s="142"/>
      <c r="H178" s="142"/>
      <c r="I178" s="142"/>
      <c r="J178" s="156">
        <f>ROUND((Bilanca!I132/1000),0)</f>
        <v>24998</v>
      </c>
      <c r="K178" s="347"/>
      <c r="L178" s="347"/>
      <c r="M178" s="156"/>
    </row>
  </sheetData>
  <mergeCells count="65">
    <mergeCell ref="A137:C138"/>
    <mergeCell ref="D137:D138"/>
    <mergeCell ref="A139:C140"/>
    <mergeCell ref="D139:D140"/>
    <mergeCell ref="A1:J40"/>
    <mergeCell ref="A71:J71"/>
    <mergeCell ref="E130:E132"/>
    <mergeCell ref="E133:E136"/>
    <mergeCell ref="E128:E129"/>
    <mergeCell ref="A162:C163"/>
    <mergeCell ref="D162:D163"/>
    <mergeCell ref="J164:J165"/>
    <mergeCell ref="J168:J170"/>
    <mergeCell ref="E168:E170"/>
    <mergeCell ref="E164:E167"/>
    <mergeCell ref="M164:M165"/>
    <mergeCell ref="M168:M170"/>
    <mergeCell ref="L137:L138"/>
    <mergeCell ref="L139:L140"/>
    <mergeCell ref="L141:L143"/>
    <mergeCell ref="L149:L153"/>
    <mergeCell ref="L158:L161"/>
    <mergeCell ref="L146:L148"/>
    <mergeCell ref="M146:M148"/>
    <mergeCell ref="M149:M153"/>
    <mergeCell ref="M158:M161"/>
    <mergeCell ref="L154:L157"/>
    <mergeCell ref="L128:L129"/>
    <mergeCell ref="M137:M138"/>
    <mergeCell ref="M139:M140"/>
    <mergeCell ref="M141:M143"/>
    <mergeCell ref="E137:E138"/>
    <mergeCell ref="E139:E140"/>
    <mergeCell ref="E141:E143"/>
    <mergeCell ref="K137:K138"/>
    <mergeCell ref="K139:K140"/>
    <mergeCell ref="K141:K143"/>
    <mergeCell ref="M130:M132"/>
    <mergeCell ref="M133:M136"/>
    <mergeCell ref="K130:K132"/>
    <mergeCell ref="L130:L132"/>
    <mergeCell ref="K133:K136"/>
    <mergeCell ref="L133:L136"/>
    <mergeCell ref="E146:E148"/>
    <mergeCell ref="E149:E153"/>
    <mergeCell ref="E158:E161"/>
    <mergeCell ref="E162:E163"/>
    <mergeCell ref="K128:K129"/>
    <mergeCell ref="K158:K161"/>
    <mergeCell ref="K146:K148"/>
    <mergeCell ref="J146:J148"/>
    <mergeCell ref="J149:J153"/>
    <mergeCell ref="J158:J161"/>
    <mergeCell ref="K149:K153"/>
    <mergeCell ref="K154:K157"/>
    <mergeCell ref="E154:E157"/>
    <mergeCell ref="K164:K167"/>
    <mergeCell ref="L164:L167"/>
    <mergeCell ref="E172:E178"/>
    <mergeCell ref="K162:K163"/>
    <mergeCell ref="K172:K178"/>
    <mergeCell ref="L162:L163"/>
    <mergeCell ref="L172:L178"/>
    <mergeCell ref="K168:K170"/>
    <mergeCell ref="L168:L170"/>
  </mergeCells>
  <pageMargins left="0.7" right="0.7" top="0.75" bottom="0.75" header="0.3" footer="0.3"/>
  <pageSetup paperSize="9" scale="22"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Božić</cp:lastModifiedBy>
  <cp:lastPrinted>2018-04-25T06:49:36Z</cp:lastPrinted>
  <dcterms:created xsi:type="dcterms:W3CDTF">2008-10-17T11:51:54Z</dcterms:created>
  <dcterms:modified xsi:type="dcterms:W3CDTF">2025-02-20T18:48:30Z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