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ptolic_atlant_hr/Documents/Desktop/IZVJEŠTAJI/izvještaji 2022/1-6 2022/"/>
    </mc:Choice>
  </mc:AlternateContent>
  <xr:revisionPtr revIDLastSave="507" documentId="8_{AB9016B0-7D5C-4F32-8B2E-FEB9FF6DEE05}" xr6:coauthVersionLast="47" xr6:coauthVersionMax="47" xr10:uidLastSave="{1B4E3203-C044-4289-AAF0-A3B4F5935D22}"/>
  <bookViews>
    <workbookView xWindow="0" yWindow="0" windowWidth="28800" windowHeight="156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14" i="26"/>
  <c r="I61" i="26" s="1"/>
  <c r="I60" i="26"/>
  <c r="K60" i="26"/>
  <c r="H60" i="26"/>
  <c r="H14" i="26"/>
  <c r="H61" i="26" s="1"/>
  <c r="I21" i="21"/>
  <c r="H36" i="21"/>
  <c r="I36" i="21"/>
  <c r="H49" i="21"/>
  <c r="I49" i="21"/>
  <c r="J63" i="26" l="1"/>
  <c r="K62" i="26"/>
  <c r="K67" i="26" s="1"/>
  <c r="J62" i="26"/>
  <c r="J68" i="26" s="1"/>
  <c r="J64" i="26"/>
  <c r="K63" i="26"/>
  <c r="K64" i="26"/>
  <c r="I63" i="26"/>
  <c r="H62" i="26"/>
  <c r="H68" i="26" s="1"/>
  <c r="I62" i="26"/>
  <c r="I68" i="26" s="1"/>
  <c r="I64" i="26"/>
  <c r="H63" i="26"/>
  <c r="H64" i="26"/>
  <c r="I51" i="21"/>
  <c r="I53" i="21" s="1"/>
  <c r="H51" i="21"/>
  <c r="H53" i="21" s="1"/>
  <c r="K66" i="26" l="1"/>
  <c r="K68" i="26"/>
  <c r="J67" i="26"/>
  <c r="J66"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<sst xmlns="http://schemas.openxmlformats.org/spreadsheetml/2006/main" count="534" uniqueCount="468">
  <si>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</si>
  <si>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</si>
  <si>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</si>
  <si>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</si>
  <si>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</si>
  <si>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</si>
  <si>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</si>
  <si>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</si>
  <si>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</si>
  <si>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</si>
  <si>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</si>
  <si>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</si>
  <si>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</si>
  <si>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</si>
  <si>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</si>
  <si>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</si>
  <si>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</si>
  <si>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</si>
  <si>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</si>
  <si>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</si>
  <si>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</si>
  <si>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</si>
  <si>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</si>
  <si>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</si>
  <si>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</si>
  <si>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</si>
  <si>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</si>
  <si>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</si>
  <si>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</si>
  <si>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</si>
  <si>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</si>
  <si>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</si>
  <si>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</si>
  <si>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</si>
  <si>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</si>
  <si>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</si>
  <si>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</si>
  <si>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</si>
  <si>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</si>
  <si>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</si>
  <si>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</si>
  <si>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</si>
  <si>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</si>
  <si>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</si>
  <si>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</si>
  <si>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</si>
  <si>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</si>
  <si>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</si>
  <si>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</si>
  <si>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</si>
  <si>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</si>
  <si>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</si>
  <si>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</si>
  <si>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</si>
  <si>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</si>
  <si>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</si>
  <si>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</si>
  <si>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</si>
  <si>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</si>
  <si>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</si>
  <si>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</si>
  <si>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</si>
  <si>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</si>
  <si>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</si>
  <si>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</si>
  <si>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</si>
  <si>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</si>
  <si>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</si>
  <si>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</si>
  <si>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</si>
  <si>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</si>
  <si>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</si>
  <si>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</si>
  <si>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</si>
  <si>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</si>
  <si>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</si>
  <si>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</si>
  <si>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</si>
  <si>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</si>
  <si>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</si>
  <si>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</si>
  <si>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</si>
  <si>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</si>
  <si>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</si>
  <si>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</si>
  <si>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</si>
  <si>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</si>
  <si>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</si>
  <si>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</si>
  <si>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</si>
  <si>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</si>
  <si>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</si>
  <si>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</si>
  <si>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</si>
  <si>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</si>
  <si>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</si>
  <si>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</si>
  <si>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</si>
  <si>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</si>
  <si>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</si>
  <si>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</si>
  <si>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</si>
  <si>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</si>
  <si>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</si>
  <si>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</si>
  <si>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</si>
  <si>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</si>
  <si>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</si>
  <si>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</si>
  <si>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</si>
  <si>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</si>
  <si>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</si>
  <si>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</si>
  <si>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</si>
  <si>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</si>
  <si>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</si>
  <si>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</si>
  <si>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</si>
  <si>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</si>
  <si>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</si>
  <si>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</si>
  <si>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</si>
  <si>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</si>
  <si>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</si>
  <si>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</si>
  <si>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</si>
  <si>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</si>
  <si>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</si>
  <si>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</si>
  <si>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</si>
  <si>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</si>
  <si>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</si>
  <si>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</si>
  <si>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</si>
  <si>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</si>
  <si>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</si>
  <si>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</si>
  <si>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</si>
  <si>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</si>
  <si>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</si>
  <si>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</si>
  <si>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</si>
  <si>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</si>
  <si>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</si>
  <si>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</si>
  <si>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</si>
  <si>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</si>
  <si>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</si>
  <si>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</si>
  <si>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</si>
  <si>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</si>
  <si>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</si>
  <si>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</si>
  <si>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</si>
  <si>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</si>
  <si>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</si>
  <si>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</si>
  <si>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</si>
  <si>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</si>
  <si>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</si>
  <si>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</si>
  <si>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</si>
  <si>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</si>
  <si>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</si>
  <si>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</si>
  <si>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</si>
  <si>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</si>
  <si>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</si>
  <si>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</si>
  <si>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</si>
  <si>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</si>
  <si>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</si>
  <si>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</si>
  <si>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</si>
  <si>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</si>
  <si>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</si>
  <si>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</si>
  <si>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</si>
  <si>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</si>
  <si>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</si>
  <si>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</si>
  <si>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</si>
  <si>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</si>
  <si>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</si>
  <si>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</si>
  <si>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</si>
  <si>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</si>
  <si>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</si>
  <si>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</si>
  <si>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</si>
  <si>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</si>
  <si>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</si>
  <si>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</si>
  <si>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</si>
  <si>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</si>
  <si>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</si>
  <si>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</si>
  <si>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</si>
  <si>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</si>
  <si>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</si>
  <si>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</si>
  <si>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</si>
  <si>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</si>
  <si>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</si>
  <si>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</si>
  <si>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</si>
  <si>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</si>
  <si>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</si>
  <si>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</si>
  <si>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</si>
  <si>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</si>
  <si>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</si>
  <si>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</si>
  <si>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</si>
  <si>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</si>
  <si>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</si>
  <si>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</si>
  <si>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</si>
  <si>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</si>
  <si>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</si>
  <si>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</si>
  <si>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</si>
  <si>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</si>
  <si>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</si>
  <si>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</si>
  <si>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</si>
  <si>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</si>
  <si>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</si>
  <si>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</si>
  <si>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</si>
  <si>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</si>
  <si>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</si>
  <si>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</si>
  <si>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</si>
  <si>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</si>
  <si>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</si>
  <si>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</si>
  <si>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</si>
  <si>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</si>
  <si>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</si>
  <si>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</si>
  <si>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</si>
  <si>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</si>
  <si>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</si>
  <si>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</si>
  <si>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</si>
  <si>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</si>
  <si>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</si>
  <si>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</si>
  <si>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</si>
  <si>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</si>
  <si>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</si>
  <si>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</si>
  <si>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</si>
  <si>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</si>
  <si>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</si>
  <si>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</si>
  <si>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</si>
  <si>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</si>
  <si>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</si>
  <si>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</si>
  <si>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</si>
  <si>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</si>
  <si>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</si>
  <si>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</si>
  <si>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</si>
  <si>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</si>
  <si>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</si>
  <si>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</si>
  <si>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</si>
  <si>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</si>
  <si>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</si>
  <si>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</si>
  <si>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</si>
  <si>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</si>
  <si>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</si>
  <si>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</si>
  <si>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</si>
  <si>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</si>
  <si>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</si>
  <si>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</si>
  <si>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</si>
  <si>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</si>
  <si>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</si>
  <si>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</si>
  <si>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</si>
  <si>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</si>
  <si>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</si>
  <si>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</si>
  <si>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</si>
  <si>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</si>
  <si>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</si>
  <si>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</si>
  <si>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</si>
  <si>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</si>
  <si>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</si>
  <si>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</si>
  <si>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</si>
  <si>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</si>
  <si>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</si>
  <si>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</si>
  <si>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</si>
  <si>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</si>
  <si>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</si>
  <si>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</si>
  <si>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</si>
  <si>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</si>
  <si>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</si>
  <si>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</si>
  <si>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</si>
  <si>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</si>
  <si>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</si>
  <si>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</si>
  <si>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</si>
  <si>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</si>
  <si>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</si>
  <si>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</si>
  <si>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</si>
  <si>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</si>
  <si>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</si>
  <si>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</si>
  <si>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</si>
  <si>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</si>
  <si>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</si>
  <si>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</si>
  <si>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</si>
  <si>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</si>
  <si>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</si>
  <si>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</si>
  <si>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</si>
  <si>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</si>
  <si>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</si>
  <si>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</si>
  <si>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</si>
  <si>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</si>
  <si>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</si>
  <si>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</si>
  <si>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</si>
  <si>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</si>
  <si>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</si>
  <si>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</si>
  <si>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</si>
  <si>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</si>
  <si>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</si>
  <si>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</si>
  <si>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</si>
  <si>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</si>
  <si>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</si>
  <si>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</si>
  <si>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</si>
  <si>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</si>
  <si>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</si>
  <si>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</si>
  <si>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</si>
  <si>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</si>
  <si>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</si>
  <si>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</si>
  <si>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</si>
  <si>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</si>
  <si>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</si>
  <si>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</si>
  <si>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</si>
  <si>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</si>
  <si>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</si>
  <si>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</si>
  <si>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</si>
  <si>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</si>
  <si>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</si>
  <si>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</si>
  <si>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</si>
  <si>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</si>
  <si>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</si>
  <si>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</si>
  <si>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</si>
  <si>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</si>
  <si>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</si>
  <si>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</si>
  <si>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</si>
  <si>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</si>
  <si>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</si>
  <si>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</si>
  <si>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</si>
  <si>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</si>
  <si>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</si>
  <si>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</si>
  <si>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</si>
  <si>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</si>
  <si>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</si>
  <si>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</si>
  <si>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</si>
  <si>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</si>
  <si>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</si>
  <si>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</si>
  <si>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</si>
  <si>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</si>
  <si>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</si>
  <si>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</si>
  <si>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</si>
  <si>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</si>
  <si>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</si>
  <si>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</si>
  <si>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</si>
  <si>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</si>
  <si>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</si>
  <si>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</si>
  <si>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</si>
  <si>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</si>
  <si>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</si>
  <si>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</si>
  <si>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</si>
  <si>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</si>
  <si>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</si>
  <si>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</si>
  <si>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</si>
  <si>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</si>
  <si>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</si>
  <si>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</si>
  <si>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</si>
  <si>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</si>
  <si>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</si>
  <si>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</si>
  <si>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</si>
  <si>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</si>
  <si>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</si>
  <si>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</si>
  <si>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</si>
  <si>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</si>
  <si>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</si>
  <si>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</si>
  <si>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</si>
  <si>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</si>
  <si>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</si>
  <si>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</si>
  <si>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</si>
  <si>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</si>
  <si>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</si>
  <si>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</si>
  <si>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</si>
  <si>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</si>
  <si>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</si>
  <si>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</si>
  <si>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</si>
  <si>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</si>
  <si>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</si>
  <si>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</si>
  <si>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</si>
  <si>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</si>
  <si>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</si>
  <si>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01.01.2022 do 30.06.2022</t>
  </si>
  <si>
    <t>Obveznik: ATLANTSKA PLOVIDBA d.d.</t>
  </si>
  <si>
    <t>u razdoblju 01.01.2022. do 30.06.2022.</t>
  </si>
  <si>
    <t xml:space="preserve">stanje na dan 30.06.2022 </t>
  </si>
  <si>
    <t>Obveznik: Atlantska plovidba d.d.</t>
  </si>
  <si>
    <t>03302466</t>
  </si>
  <si>
    <t>060003058</t>
  </si>
  <si>
    <t>HR</t>
  </si>
  <si>
    <t>74780000L0GQ5QG49R37</t>
  </si>
  <si>
    <t xml:space="preserve">61063868086 </t>
  </si>
  <si>
    <t>1187</t>
  </si>
  <si>
    <t>ATLANTSKA PLOVIDBA d.d.</t>
  </si>
  <si>
    <t>DUBROVNIK</t>
  </si>
  <si>
    <t>DR. ANTE STARČEVIĆA 24</t>
  </si>
  <si>
    <t>atlant@atlant.hr</t>
  </si>
  <si>
    <t>www.atlant.hr</t>
  </si>
  <si>
    <t>NE</t>
  </si>
  <si>
    <t>VICENCO JERKOVIĆ</t>
  </si>
  <si>
    <t>020/358-230</t>
  </si>
  <si>
    <t>vicenco.jerkovic@atlant.hr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</si>
</sst>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56" sqref="C56:J5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44562</v>
      </c>
      <c r="F4" s="139"/>
      <c r="G4" s="53" t="s">
        <v>0</v>
      </c>
      <c r="H4" s="138">
        <v>44742</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453</v>
      </c>
      <c r="D11" s="146"/>
      <c r="E11" s="67"/>
      <c r="F11" s="154" t="s">
        <v>332</v>
      </c>
      <c r="G11" s="144"/>
      <c r="H11" s="155" t="s">
        <v>455</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454</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457</v>
      </c>
      <c r="D15" s="146"/>
      <c r="E15" s="163"/>
      <c r="F15" s="164"/>
      <c r="G15" s="73" t="s">
        <v>333</v>
      </c>
      <c r="H15" s="155" t="s">
        <v>456</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458</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459</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20000</v>
      </c>
      <c r="D21" s="156"/>
      <c r="E21" s="149"/>
      <c r="F21" s="149"/>
      <c r="G21" s="160" t="s">
        <v>460</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461</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462</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463</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37</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336</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464</v>
      </c>
      <c r="D50" s="156"/>
      <c r="E50" s="181" t="s">
        <v>343</v>
      </c>
      <c r="F50" s="182"/>
      <c r="G50" s="160"/>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465</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466</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467</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130" sqref="H13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451</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452</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997897822</v>
      </c>
      <c r="I9" s="23">
        <f>I10+I17+I27+I38+I43</f>
        <v>1010185021</v>
      </c>
    </row>
    <row r="10" spans="1:9" ht="12.75" customHeight="1" x14ac:dyDescent="0.2">
      <c r="A10" s="190" t="s">
        <v>5</v>
      </c>
      <c r="B10" s="190"/>
      <c r="C10" s="190"/>
      <c r="D10" s="190"/>
      <c r="E10" s="190"/>
      <c r="F10" s="190"/>
      <c r="G10" s="15">
        <v>3</v>
      </c>
      <c r="H10" s="23">
        <f>H11+H12+H13+H14+H15+H16</f>
        <v>0</v>
      </c>
      <c r="I10" s="23">
        <f>I11+I12+I13+I14+I15+I16</f>
        <v>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0</v>
      </c>
      <c r="I12" s="22">
        <v>0</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87211575</v>
      </c>
      <c r="I17" s="23">
        <f>I18+I19+I20+I21+I22+I23+I24+I25+I26</f>
        <v>79419307</v>
      </c>
    </row>
    <row r="18" spans="1:9" ht="12.75" customHeight="1" x14ac:dyDescent="0.2">
      <c r="A18" s="189" t="s">
        <v>13</v>
      </c>
      <c r="B18" s="189"/>
      <c r="C18" s="189"/>
      <c r="D18" s="189"/>
      <c r="E18" s="189"/>
      <c r="F18" s="189"/>
      <c r="G18" s="14">
        <v>11</v>
      </c>
      <c r="H18" s="22">
        <v>5346506</v>
      </c>
      <c r="I18" s="22">
        <v>5346506</v>
      </c>
    </row>
    <row r="19" spans="1:9" ht="12.75" customHeight="1" x14ac:dyDescent="0.2">
      <c r="A19" s="189" t="s">
        <v>14</v>
      </c>
      <c r="B19" s="189"/>
      <c r="C19" s="189"/>
      <c r="D19" s="189"/>
      <c r="E19" s="189"/>
      <c r="F19" s="189"/>
      <c r="G19" s="14">
        <v>12</v>
      </c>
      <c r="H19" s="22">
        <v>32331202</v>
      </c>
      <c r="I19" s="22">
        <v>31812406</v>
      </c>
    </row>
    <row r="20" spans="1:9" ht="12.75" customHeight="1" x14ac:dyDescent="0.2">
      <c r="A20" s="189" t="s">
        <v>15</v>
      </c>
      <c r="B20" s="189"/>
      <c r="C20" s="189"/>
      <c r="D20" s="189"/>
      <c r="E20" s="189"/>
      <c r="F20" s="189"/>
      <c r="G20" s="14">
        <v>13</v>
      </c>
      <c r="H20" s="22">
        <v>1021018</v>
      </c>
      <c r="I20" s="22">
        <v>998111</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466612</v>
      </c>
      <c r="I24" s="22">
        <v>7000</v>
      </c>
    </row>
    <row r="25" spans="1:9" ht="12.75" customHeight="1" x14ac:dyDescent="0.2">
      <c r="A25" s="189" t="s">
        <v>20</v>
      </c>
      <c r="B25" s="189"/>
      <c r="C25" s="189"/>
      <c r="D25" s="189"/>
      <c r="E25" s="189"/>
      <c r="F25" s="189"/>
      <c r="G25" s="14">
        <v>18</v>
      </c>
      <c r="H25" s="22">
        <v>188688</v>
      </c>
      <c r="I25" s="22">
        <v>188688</v>
      </c>
    </row>
    <row r="26" spans="1:9" ht="12.75" customHeight="1" x14ac:dyDescent="0.2">
      <c r="A26" s="189" t="s">
        <v>21</v>
      </c>
      <c r="B26" s="189"/>
      <c r="C26" s="189"/>
      <c r="D26" s="189"/>
      <c r="E26" s="189"/>
      <c r="F26" s="189"/>
      <c r="G26" s="14">
        <v>19</v>
      </c>
      <c r="H26" s="22">
        <v>47857549</v>
      </c>
      <c r="I26" s="22">
        <v>41066596</v>
      </c>
    </row>
    <row r="27" spans="1:9" ht="12.75" customHeight="1" x14ac:dyDescent="0.2">
      <c r="A27" s="190" t="s">
        <v>22</v>
      </c>
      <c r="B27" s="190"/>
      <c r="C27" s="190"/>
      <c r="D27" s="190"/>
      <c r="E27" s="190"/>
      <c r="F27" s="190"/>
      <c r="G27" s="15">
        <v>20</v>
      </c>
      <c r="H27" s="23">
        <f>SUM(H28:H37)</f>
        <v>910686247</v>
      </c>
      <c r="I27" s="23">
        <f>SUM(I28:I37)</f>
        <v>930765714</v>
      </c>
    </row>
    <row r="28" spans="1:9" ht="12.75" customHeight="1" x14ac:dyDescent="0.2">
      <c r="A28" s="189" t="s">
        <v>23</v>
      </c>
      <c r="B28" s="189"/>
      <c r="C28" s="189"/>
      <c r="D28" s="189"/>
      <c r="E28" s="189"/>
      <c r="F28" s="189"/>
      <c r="G28" s="14">
        <v>21</v>
      </c>
      <c r="H28" s="22">
        <v>910126247</v>
      </c>
      <c r="I28" s="22">
        <v>930205714</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560000</v>
      </c>
      <c r="I31" s="22">
        <v>560000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205105588</v>
      </c>
      <c r="I44" s="23">
        <f>I45+I53+I60+I70</f>
        <v>258240786</v>
      </c>
    </row>
    <row r="45" spans="1:9" ht="12.75" customHeight="1" x14ac:dyDescent="0.2">
      <c r="A45" s="190" t="s">
        <v>39</v>
      </c>
      <c r="B45" s="190"/>
      <c r="C45" s="190"/>
      <c r="D45" s="190"/>
      <c r="E45" s="190"/>
      <c r="F45" s="190"/>
      <c r="G45" s="15">
        <v>38</v>
      </c>
      <c r="H45" s="23">
        <f>SUM(H46:H52)</f>
        <v>17610475</v>
      </c>
      <c r="I45" s="23">
        <f>SUM(I46:I52)</f>
        <v>21391998</v>
      </c>
    </row>
    <row r="46" spans="1:9" ht="12.75" customHeight="1" x14ac:dyDescent="0.2">
      <c r="A46" s="189" t="s">
        <v>40</v>
      </c>
      <c r="B46" s="189"/>
      <c r="C46" s="189"/>
      <c r="D46" s="189"/>
      <c r="E46" s="189"/>
      <c r="F46" s="189"/>
      <c r="G46" s="14">
        <v>39</v>
      </c>
      <c r="H46" s="22">
        <v>1882613</v>
      </c>
      <c r="I46" s="22">
        <v>758261</v>
      </c>
    </row>
    <row r="47" spans="1:9" ht="12.75" customHeight="1" x14ac:dyDescent="0.2">
      <c r="A47" s="189" t="s">
        <v>41</v>
      </c>
      <c r="B47" s="189"/>
      <c r="C47" s="189"/>
      <c r="D47" s="189"/>
      <c r="E47" s="189"/>
      <c r="F47" s="189"/>
      <c r="G47" s="14">
        <v>40</v>
      </c>
      <c r="H47" s="22">
        <v>15727862</v>
      </c>
      <c r="I47" s="22">
        <v>20633737</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163269025</v>
      </c>
      <c r="I53" s="23">
        <f>SUM(I54:I59)</f>
        <v>223223875</v>
      </c>
    </row>
    <row r="54" spans="1:9" ht="12.75" customHeight="1" x14ac:dyDescent="0.2">
      <c r="A54" s="189" t="s">
        <v>48</v>
      </c>
      <c r="B54" s="189"/>
      <c r="C54" s="189"/>
      <c r="D54" s="189"/>
      <c r="E54" s="189"/>
      <c r="F54" s="189"/>
      <c r="G54" s="14">
        <v>47</v>
      </c>
      <c r="H54" s="22">
        <v>147977944</v>
      </c>
      <c r="I54" s="22">
        <v>209616876</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3371137</v>
      </c>
      <c r="I56" s="22">
        <v>2096946</v>
      </c>
    </row>
    <row r="57" spans="1:9" ht="12.75" customHeight="1" x14ac:dyDescent="0.2">
      <c r="A57" s="189" t="s">
        <v>51</v>
      </c>
      <c r="B57" s="189"/>
      <c r="C57" s="189"/>
      <c r="D57" s="189"/>
      <c r="E57" s="189"/>
      <c r="F57" s="189"/>
      <c r="G57" s="14">
        <v>50</v>
      </c>
      <c r="H57" s="22">
        <v>61100</v>
      </c>
      <c r="I57" s="22">
        <v>65024</v>
      </c>
    </row>
    <row r="58" spans="1:9" ht="12.75" customHeight="1" x14ac:dyDescent="0.2">
      <c r="A58" s="189" t="s">
        <v>52</v>
      </c>
      <c r="B58" s="189"/>
      <c r="C58" s="189"/>
      <c r="D58" s="189"/>
      <c r="E58" s="189"/>
      <c r="F58" s="189"/>
      <c r="G58" s="14">
        <v>51</v>
      </c>
      <c r="H58" s="22">
        <v>106449</v>
      </c>
      <c r="I58" s="22">
        <v>187543</v>
      </c>
    </row>
    <row r="59" spans="1:9" ht="12.75" customHeight="1" x14ac:dyDescent="0.2">
      <c r="A59" s="189" t="s">
        <v>53</v>
      </c>
      <c r="B59" s="189"/>
      <c r="C59" s="189"/>
      <c r="D59" s="189"/>
      <c r="E59" s="189"/>
      <c r="F59" s="189"/>
      <c r="G59" s="14">
        <v>52</v>
      </c>
      <c r="H59" s="22">
        <v>11752395</v>
      </c>
      <c r="I59" s="22">
        <v>11257486</v>
      </c>
    </row>
    <row r="60" spans="1:9" ht="12.75" customHeight="1" x14ac:dyDescent="0.2">
      <c r="A60" s="190" t="s">
        <v>54</v>
      </c>
      <c r="B60" s="190"/>
      <c r="C60" s="190"/>
      <c r="D60" s="190"/>
      <c r="E60" s="190"/>
      <c r="F60" s="190"/>
      <c r="G60" s="15">
        <v>53</v>
      </c>
      <c r="H60" s="23">
        <f>SUM(H61:H69)</f>
        <v>694250</v>
      </c>
      <c r="I60" s="23">
        <f>SUM(I61:I69)</f>
        <v>694250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694250</v>
      </c>
      <c r="I68" s="22">
        <v>694250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23531838</v>
      </c>
      <c r="I70" s="22">
        <v>12930663</v>
      </c>
    </row>
    <row r="71" spans="1:9" ht="12.75" customHeight="1" x14ac:dyDescent="0.2">
      <c r="A71" s="206" t="s">
        <v>58</v>
      </c>
      <c r="B71" s="206"/>
      <c r="C71" s="206"/>
      <c r="D71" s="206"/>
      <c r="E71" s="206"/>
      <c r="F71" s="206"/>
      <c r="G71" s="14">
        <v>64</v>
      </c>
      <c r="H71" s="22">
        <v>0</v>
      </c>
      <c r="I71" s="22">
        <v>0</v>
      </c>
    </row>
    <row r="72" spans="1:9" ht="12.75" customHeight="1" x14ac:dyDescent="0.2">
      <c r="A72" s="191" t="s">
        <v>305</v>
      </c>
      <c r="B72" s="191"/>
      <c r="C72" s="191"/>
      <c r="D72" s="191"/>
      <c r="E72" s="191"/>
      <c r="F72" s="191"/>
      <c r="G72" s="15">
        <v>65</v>
      </c>
      <c r="H72" s="23">
        <f>H8+H9+H44+H71</f>
        <v>1203003410</v>
      </c>
      <c r="I72" s="23">
        <f>I8+I9+I44+I71</f>
        <v>1268425807</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1027271776</v>
      </c>
      <c r="I75" s="102">
        <f>I76+I77+I78+I84+I85+I91+I94+I97</f>
        <v>1160018355</v>
      </c>
    </row>
    <row r="76" spans="1:9" ht="12.75" customHeight="1" x14ac:dyDescent="0.2">
      <c r="A76" s="189" t="s">
        <v>61</v>
      </c>
      <c r="B76" s="189"/>
      <c r="C76" s="189"/>
      <c r="D76" s="189"/>
      <c r="E76" s="189"/>
      <c r="F76" s="189"/>
      <c r="G76" s="14">
        <v>68</v>
      </c>
      <c r="H76" s="22">
        <v>418656000</v>
      </c>
      <c r="I76" s="22">
        <v>418656000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2">
        <f>SUM(H79:H83)</f>
        <v>896150</v>
      </c>
      <c r="I78" s="102">
        <f>SUM(I79:I83)</f>
        <v>896150</v>
      </c>
    </row>
    <row r="79" spans="1:9" ht="12.75" customHeight="1" x14ac:dyDescent="0.2">
      <c r="A79" s="189" t="s">
        <v>64</v>
      </c>
      <c r="B79" s="189"/>
      <c r="C79" s="189"/>
      <c r="D79" s="189"/>
      <c r="E79" s="189"/>
      <c r="F79" s="189"/>
      <c r="G79" s="14">
        <v>71</v>
      </c>
      <c r="H79" s="22">
        <v>896150</v>
      </c>
      <c r="I79" s="22">
        <v>896150</v>
      </c>
    </row>
    <row r="80" spans="1:9" ht="12.75" customHeight="1" x14ac:dyDescent="0.2">
      <c r="A80" s="189" t="s">
        <v>65</v>
      </c>
      <c r="B80" s="189"/>
      <c r="C80" s="189"/>
      <c r="D80" s="189"/>
      <c r="E80" s="189"/>
      <c r="F80" s="189"/>
      <c r="G80" s="14">
        <v>72</v>
      </c>
      <c r="H80" s="22">
        <v>8155689</v>
      </c>
      <c r="I80" s="22">
        <v>8155689</v>
      </c>
    </row>
    <row r="81" spans="1:9" ht="12.75" customHeight="1" x14ac:dyDescent="0.2">
      <c r="A81" s="189" t="s">
        <v>66</v>
      </c>
      <c r="B81" s="189"/>
      <c r="C81" s="189"/>
      <c r="D81" s="189"/>
      <c r="E81" s="189"/>
      <c r="F81" s="189"/>
      <c r="G81" s="14">
        <v>73</v>
      </c>
      <c r="H81" s="22">
        <v>-8155689</v>
      </c>
      <c r="I81" s="22">
        <v>-8155689</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445</v>
      </c>
      <c r="B85" s="190"/>
      <c r="C85" s="190"/>
      <c r="D85" s="190"/>
      <c r="E85" s="190"/>
      <c r="F85" s="190"/>
      <c r="G85" s="15">
        <v>77</v>
      </c>
      <c r="H85" s="23">
        <f>H86+H87+H88+H89+H90</f>
        <v>3821210</v>
      </c>
      <c r="I85" s="23">
        <f>I86+I87+I88+I89+I90</f>
        <v>3821210</v>
      </c>
    </row>
    <row r="86" spans="1:9" ht="25.5" customHeight="1" x14ac:dyDescent="0.2">
      <c r="A86" s="189" t="s">
        <v>446</v>
      </c>
      <c r="B86" s="189"/>
      <c r="C86" s="189"/>
      <c r="D86" s="189"/>
      <c r="E86" s="189"/>
      <c r="F86" s="189"/>
      <c r="G86" s="14">
        <v>78</v>
      </c>
      <c r="H86" s="22">
        <v>3821210</v>
      </c>
      <c r="I86" s="22">
        <v>3821210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-274494662</v>
      </c>
      <c r="I91" s="23">
        <f>I92-I93</f>
        <v>603898416</v>
      </c>
    </row>
    <row r="92" spans="1:9" ht="12.75" customHeight="1" x14ac:dyDescent="0.2">
      <c r="A92" s="189" t="s">
        <v>72</v>
      </c>
      <c r="B92" s="189"/>
      <c r="C92" s="189"/>
      <c r="D92" s="189"/>
      <c r="E92" s="189"/>
      <c r="F92" s="189"/>
      <c r="G92" s="14">
        <v>84</v>
      </c>
      <c r="H92" s="22">
        <v>0</v>
      </c>
      <c r="I92" s="22">
        <v>603898416</v>
      </c>
    </row>
    <row r="93" spans="1:9" ht="12.75" customHeight="1" x14ac:dyDescent="0.2">
      <c r="A93" s="189" t="s">
        <v>73</v>
      </c>
      <c r="B93" s="189"/>
      <c r="C93" s="189"/>
      <c r="D93" s="189"/>
      <c r="E93" s="189"/>
      <c r="F93" s="189"/>
      <c r="G93" s="14">
        <v>85</v>
      </c>
      <c r="H93" s="22">
        <v>274494662</v>
      </c>
      <c r="I93" s="22">
        <v>0</v>
      </c>
    </row>
    <row r="94" spans="1:9" ht="12.75" customHeight="1" x14ac:dyDescent="0.2">
      <c r="A94" s="190" t="s">
        <v>352</v>
      </c>
      <c r="B94" s="190"/>
      <c r="C94" s="190"/>
      <c r="D94" s="190"/>
      <c r="E94" s="190"/>
      <c r="F94" s="190"/>
      <c r="G94" s="15">
        <v>86</v>
      </c>
      <c r="H94" s="23">
        <f>H95-H96</f>
        <v>878393078</v>
      </c>
      <c r="I94" s="23">
        <f>I95-I96</f>
        <v>132746579</v>
      </c>
    </row>
    <row r="95" spans="1:9" ht="12.75" customHeight="1" x14ac:dyDescent="0.2">
      <c r="A95" s="189" t="s">
        <v>74</v>
      </c>
      <c r="B95" s="189"/>
      <c r="C95" s="189"/>
      <c r="D95" s="189"/>
      <c r="E95" s="189"/>
      <c r="F95" s="189"/>
      <c r="G95" s="14">
        <v>87</v>
      </c>
      <c r="H95" s="22">
        <v>878393078</v>
      </c>
      <c r="I95" s="22">
        <v>132746579</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2338446</v>
      </c>
      <c r="I98" s="23">
        <f>SUM(I99:I104)</f>
        <v>2338446</v>
      </c>
    </row>
    <row r="99" spans="1:9" ht="12.75" customHeight="1" x14ac:dyDescent="0.2">
      <c r="A99" s="189" t="s">
        <v>77</v>
      </c>
      <c r="B99" s="189"/>
      <c r="C99" s="189"/>
      <c r="D99" s="189"/>
      <c r="E99" s="189"/>
      <c r="F99" s="189"/>
      <c r="G99" s="14">
        <v>91</v>
      </c>
      <c r="H99" s="22">
        <v>2338446</v>
      </c>
      <c r="I99" s="22">
        <v>2338446</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46009001</v>
      </c>
      <c r="I105" s="23">
        <f>SUM(I106:I116)</f>
        <v>45824617</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584184</v>
      </c>
      <c r="I110" s="22">
        <v>486484</v>
      </c>
    </row>
    <row r="111" spans="1:9" ht="12.75" customHeight="1" x14ac:dyDescent="0.2">
      <c r="A111" s="189" t="s">
        <v>88</v>
      </c>
      <c r="B111" s="189"/>
      <c r="C111" s="189"/>
      <c r="D111" s="189"/>
      <c r="E111" s="189"/>
      <c r="F111" s="189"/>
      <c r="G111" s="14">
        <v>103</v>
      </c>
      <c r="H111" s="22">
        <v>45424817</v>
      </c>
      <c r="I111" s="22">
        <v>45338133</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112860663</v>
      </c>
      <c r="I117" s="23">
        <f>SUM(I118:I131)</f>
        <v>51449274</v>
      </c>
    </row>
    <row r="118" spans="1:9" ht="12.75" customHeight="1" x14ac:dyDescent="0.2">
      <c r="A118" s="189" t="s">
        <v>83</v>
      </c>
      <c r="B118" s="189"/>
      <c r="C118" s="189"/>
      <c r="D118" s="189"/>
      <c r="E118" s="189"/>
      <c r="F118" s="189"/>
      <c r="G118" s="14">
        <v>110</v>
      </c>
      <c r="H118" s="22">
        <v>68047951</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14723633</v>
      </c>
      <c r="I123" s="22">
        <v>7534596</v>
      </c>
    </row>
    <row r="124" spans="1:9" ht="12.75" customHeight="1" x14ac:dyDescent="0.2">
      <c r="A124" s="189" t="s">
        <v>89</v>
      </c>
      <c r="B124" s="189"/>
      <c r="C124" s="189"/>
      <c r="D124" s="189"/>
      <c r="E124" s="189"/>
      <c r="F124" s="189"/>
      <c r="G124" s="14">
        <v>116</v>
      </c>
      <c r="H124" s="22">
        <v>830893</v>
      </c>
      <c r="I124" s="22">
        <v>164587</v>
      </c>
    </row>
    <row r="125" spans="1:9" ht="12.75" customHeight="1" x14ac:dyDescent="0.2">
      <c r="A125" s="189" t="s">
        <v>90</v>
      </c>
      <c r="B125" s="189"/>
      <c r="C125" s="189"/>
      <c r="D125" s="189"/>
      <c r="E125" s="189"/>
      <c r="F125" s="189"/>
      <c r="G125" s="14">
        <v>117</v>
      </c>
      <c r="H125" s="22">
        <v>11291721</v>
      </c>
      <c r="I125" s="22">
        <v>27613010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754415</v>
      </c>
      <c r="I127" s="22">
        <v>757843</v>
      </c>
    </row>
    <row r="128" spans="1:9" x14ac:dyDescent="0.2">
      <c r="A128" s="189" t="s">
        <v>95</v>
      </c>
      <c r="B128" s="189"/>
      <c r="C128" s="189"/>
      <c r="D128" s="189"/>
      <c r="E128" s="189"/>
      <c r="F128" s="189"/>
      <c r="G128" s="14">
        <v>120</v>
      </c>
      <c r="H128" s="22">
        <v>806180</v>
      </c>
      <c r="I128" s="22">
        <v>834043</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16405870</v>
      </c>
      <c r="I131" s="22">
        <v>14545195</v>
      </c>
    </row>
    <row r="132" spans="1:9" ht="22.15" customHeight="1" x14ac:dyDescent="0.2">
      <c r="A132" s="206" t="s">
        <v>99</v>
      </c>
      <c r="B132" s="206"/>
      <c r="C132" s="206"/>
      <c r="D132" s="206"/>
      <c r="E132" s="206"/>
      <c r="F132" s="206"/>
      <c r="G132" s="14">
        <v>124</v>
      </c>
      <c r="H132" s="22">
        <v>14523524</v>
      </c>
      <c r="I132" s="22">
        <v>8795115</v>
      </c>
    </row>
    <row r="133" spans="1:9" ht="12.75" customHeight="1" x14ac:dyDescent="0.2">
      <c r="A133" s="191" t="s">
        <v>357</v>
      </c>
      <c r="B133" s="191"/>
      <c r="C133" s="191"/>
      <c r="D133" s="191"/>
      <c r="E133" s="191"/>
      <c r="F133" s="191"/>
      <c r="G133" s="15">
        <v>125</v>
      </c>
      <c r="H133" s="23">
        <f>H75+H98+H105+H117+H132</f>
        <v>1203003410</v>
      </c>
      <c r="I133" s="23">
        <f>I75+I98+I105+I117+I132</f>
        <v>1268425807</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4" sqref="A4:K4"/>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448</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449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193518557</v>
      </c>
      <c r="I8" s="107">
        <f>SUM(I9:I13)</f>
        <v>107068676</v>
      </c>
      <c r="J8" s="107">
        <f>SUM(J9:J13)</f>
        <v>299806283</v>
      </c>
      <c r="K8" s="107">
        <f>SUM(K9:K13)</f>
        <v>150114522</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186232025</v>
      </c>
      <c r="I10" s="108">
        <v>101778813</v>
      </c>
      <c r="J10" s="108">
        <v>296051597</v>
      </c>
      <c r="K10" s="108">
        <v>147722249</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510197</v>
      </c>
      <c r="I12" s="108">
        <v>255786</v>
      </c>
      <c r="J12" s="108">
        <v>467635</v>
      </c>
      <c r="K12" s="108">
        <v>322371</v>
      </c>
    </row>
    <row r="13" spans="1:11" ht="12.75" customHeight="1" x14ac:dyDescent="0.2">
      <c r="A13" s="189" t="s">
        <v>119</v>
      </c>
      <c r="B13" s="189"/>
      <c r="C13" s="189"/>
      <c r="D13" s="189"/>
      <c r="E13" s="189"/>
      <c r="F13" s="189"/>
      <c r="G13" s="14">
        <v>6</v>
      </c>
      <c r="H13" s="108">
        <v>6776335</v>
      </c>
      <c r="I13" s="108">
        <v>5034077</v>
      </c>
      <c r="J13" s="108">
        <v>3287051</v>
      </c>
      <c r="K13" s="108">
        <v>2069902</v>
      </c>
    </row>
    <row r="14" spans="1:11" ht="12.75" customHeight="1" x14ac:dyDescent="0.2">
      <c r="A14" s="224" t="s">
        <v>359</v>
      </c>
      <c r="B14" s="224"/>
      <c r="C14" s="224"/>
      <c r="D14" s="224"/>
      <c r="E14" s="224"/>
      <c r="F14" s="224"/>
      <c r="G14" s="15">
        <v>7</v>
      </c>
      <c r="H14" s="107">
        <f>H15+H16+H20+H24+H25+H26+H29+H36</f>
        <v>148306889</v>
      </c>
      <c r="I14" s="107">
        <f>I15+I16+I20+I24+I25+I26+I29+I36</f>
        <v>75106585</v>
      </c>
      <c r="J14" s="107">
        <f>J15+J16+J20+J24+J25+J26+J29+J36</f>
        <v>170549498</v>
      </c>
      <c r="K14" s="107">
        <f>K15+K16+K20+K24+K25+K26+K29+K36</f>
        <v>87880709</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439</v>
      </c>
      <c r="B16" s="190"/>
      <c r="C16" s="190"/>
      <c r="D16" s="190"/>
      <c r="E16" s="190"/>
      <c r="F16" s="190"/>
      <c r="G16" s="15">
        <v>9</v>
      </c>
      <c r="H16" s="107">
        <f>SUM(H17:H19)</f>
        <v>124366563</v>
      </c>
      <c r="I16" s="107">
        <f>SUM(I17:I19)</f>
        <v>62274899</v>
      </c>
      <c r="J16" s="107">
        <f>SUM(J17:J19)</f>
        <v>140253495</v>
      </c>
      <c r="K16" s="107">
        <f>SUM(K17:K19)</f>
        <v>70469521</v>
      </c>
    </row>
    <row r="17" spans="1:11" ht="12.75" customHeight="1" x14ac:dyDescent="0.2">
      <c r="A17" s="225" t="s">
        <v>120</v>
      </c>
      <c r="B17" s="225"/>
      <c r="C17" s="225"/>
      <c r="D17" s="225"/>
      <c r="E17" s="225"/>
      <c r="F17" s="225"/>
      <c r="G17" s="14">
        <v>10</v>
      </c>
      <c r="H17" s="108">
        <v>19967550</v>
      </c>
      <c r="I17" s="108">
        <v>9156539</v>
      </c>
      <c r="J17" s="108">
        <v>25572263</v>
      </c>
      <c r="K17" s="108">
        <v>14935322</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104399013</v>
      </c>
      <c r="I19" s="108">
        <v>53118360</v>
      </c>
      <c r="J19" s="108">
        <v>114681232</v>
      </c>
      <c r="K19" s="108">
        <v>55534199</v>
      </c>
    </row>
    <row r="20" spans="1:11" ht="12.75" customHeight="1" x14ac:dyDescent="0.2">
      <c r="A20" s="190" t="s">
        <v>440</v>
      </c>
      <c r="B20" s="190"/>
      <c r="C20" s="190"/>
      <c r="D20" s="190"/>
      <c r="E20" s="190"/>
      <c r="F20" s="190"/>
      <c r="G20" s="15">
        <v>13</v>
      </c>
      <c r="H20" s="107">
        <f>SUM(H21:H23)</f>
        <v>5825821</v>
      </c>
      <c r="I20" s="107">
        <f>SUM(I21:I23)</f>
        <v>3057655</v>
      </c>
      <c r="J20" s="107">
        <f>SUM(J21:J23)</f>
        <v>6446680</v>
      </c>
      <c r="K20" s="107">
        <f>SUM(K21:K23)</f>
        <v>3359595</v>
      </c>
    </row>
    <row r="21" spans="1:11" ht="12.75" customHeight="1" x14ac:dyDescent="0.2">
      <c r="A21" s="225" t="s">
        <v>105</v>
      </c>
      <c r="B21" s="225"/>
      <c r="C21" s="225"/>
      <c r="D21" s="225"/>
      <c r="E21" s="225"/>
      <c r="F21" s="225"/>
      <c r="G21" s="14">
        <v>14</v>
      </c>
      <c r="H21" s="108">
        <v>3818085</v>
      </c>
      <c r="I21" s="108">
        <v>2041558</v>
      </c>
      <c r="J21" s="108">
        <v>3944876</v>
      </c>
      <c r="K21" s="108">
        <v>2071285</v>
      </c>
    </row>
    <row r="22" spans="1:11" ht="12.75" customHeight="1" x14ac:dyDescent="0.2">
      <c r="A22" s="225" t="s">
        <v>106</v>
      </c>
      <c r="B22" s="225"/>
      <c r="C22" s="225"/>
      <c r="D22" s="225"/>
      <c r="E22" s="225"/>
      <c r="F22" s="225"/>
      <c r="G22" s="14">
        <v>15</v>
      </c>
      <c r="H22" s="108">
        <v>1262445</v>
      </c>
      <c r="I22" s="108">
        <v>639193</v>
      </c>
      <c r="J22" s="108">
        <v>1574350</v>
      </c>
      <c r="K22" s="108">
        <v>808507</v>
      </c>
    </row>
    <row r="23" spans="1:11" ht="12.75" customHeight="1" x14ac:dyDescent="0.2">
      <c r="A23" s="225" t="s">
        <v>107</v>
      </c>
      <c r="B23" s="225"/>
      <c r="C23" s="225"/>
      <c r="D23" s="225"/>
      <c r="E23" s="225"/>
      <c r="F23" s="225"/>
      <c r="G23" s="14">
        <v>16</v>
      </c>
      <c r="H23" s="108">
        <v>745291</v>
      </c>
      <c r="I23" s="108">
        <v>376904</v>
      </c>
      <c r="J23" s="108">
        <v>927454</v>
      </c>
      <c r="K23" s="108">
        <v>479803</v>
      </c>
    </row>
    <row r="24" spans="1:11" ht="12.75" customHeight="1" x14ac:dyDescent="0.2">
      <c r="A24" s="189" t="s">
        <v>108</v>
      </c>
      <c r="B24" s="189"/>
      <c r="C24" s="189"/>
      <c r="D24" s="189"/>
      <c r="E24" s="189"/>
      <c r="F24" s="189"/>
      <c r="G24" s="14">
        <v>17</v>
      </c>
      <c r="H24" s="108">
        <v>4691011</v>
      </c>
      <c r="I24" s="108">
        <v>2374078</v>
      </c>
      <c r="J24" s="108">
        <v>1234969</v>
      </c>
      <c r="K24" s="108">
        <v>0</v>
      </c>
    </row>
    <row r="25" spans="1:11" ht="12.75" customHeight="1" x14ac:dyDescent="0.2">
      <c r="A25" s="189" t="s">
        <v>109</v>
      </c>
      <c r="B25" s="189"/>
      <c r="C25" s="189"/>
      <c r="D25" s="189"/>
      <c r="E25" s="189"/>
      <c r="F25" s="189"/>
      <c r="G25" s="14">
        <v>18</v>
      </c>
      <c r="H25" s="108">
        <v>0</v>
      </c>
      <c r="I25" s="108">
        <v>0</v>
      </c>
      <c r="J25" s="108">
        <v>0</v>
      </c>
      <c r="K25" s="108">
        <v>0</v>
      </c>
    </row>
    <row r="26" spans="1:11" ht="12.75" customHeight="1" x14ac:dyDescent="0.2">
      <c r="A26" s="190" t="s">
        <v>441</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13423494</v>
      </c>
      <c r="I36" s="108">
        <v>7399953</v>
      </c>
      <c r="J36" s="108">
        <v>22614354</v>
      </c>
      <c r="K36" s="108">
        <v>14051593</v>
      </c>
    </row>
    <row r="37" spans="1:11" ht="12.75" customHeight="1" x14ac:dyDescent="0.2">
      <c r="A37" s="224" t="s">
        <v>360</v>
      </c>
      <c r="B37" s="224"/>
      <c r="C37" s="224"/>
      <c r="D37" s="224"/>
      <c r="E37" s="224"/>
      <c r="F37" s="224"/>
      <c r="G37" s="15">
        <v>30</v>
      </c>
      <c r="H37" s="107">
        <f>SUM(H38:H47)</f>
        <v>2103839</v>
      </c>
      <c r="I37" s="107">
        <f>SUM(I38:I47)</f>
        <v>1534457</v>
      </c>
      <c r="J37" s="107">
        <f>SUM(J38:J47)</f>
        <v>5940326</v>
      </c>
      <c r="K37" s="107">
        <f>SUM(K38:K47)</f>
        <v>4712572</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1126063</v>
      </c>
      <c r="I40" s="108">
        <v>1126063</v>
      </c>
      <c r="J40" s="108">
        <v>0</v>
      </c>
      <c r="K40" s="108">
        <v>0</v>
      </c>
    </row>
    <row r="41" spans="1:11" ht="25.15" customHeight="1" x14ac:dyDescent="0.2">
      <c r="A41" s="189" t="s">
        <v>134</v>
      </c>
      <c r="B41" s="189"/>
      <c r="C41" s="189"/>
      <c r="D41" s="189"/>
      <c r="E41" s="189"/>
      <c r="F41" s="189"/>
      <c r="G41" s="14">
        <v>34</v>
      </c>
      <c r="H41" s="108">
        <v>0</v>
      </c>
      <c r="I41" s="108">
        <v>0</v>
      </c>
      <c r="J41" s="108">
        <v>7550</v>
      </c>
      <c r="K41" s="108">
        <v>7550</v>
      </c>
    </row>
    <row r="42" spans="1:11" ht="25.15" customHeight="1" x14ac:dyDescent="0.2">
      <c r="A42" s="189" t="s">
        <v>135</v>
      </c>
      <c r="B42" s="189"/>
      <c r="C42" s="189"/>
      <c r="D42" s="189"/>
      <c r="E42" s="189"/>
      <c r="F42" s="189"/>
      <c r="G42" s="14">
        <v>35</v>
      </c>
      <c r="H42" s="108">
        <v>0</v>
      </c>
      <c r="I42" s="108">
        <v>0</v>
      </c>
      <c r="J42" s="108">
        <v>1578309</v>
      </c>
      <c r="K42" s="108">
        <v>1578309</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15</v>
      </c>
      <c r="I44" s="108">
        <v>1</v>
      </c>
      <c r="J44" s="108">
        <v>10</v>
      </c>
      <c r="K44" s="108">
        <v>1</v>
      </c>
    </row>
    <row r="45" spans="1:11" ht="12.75" customHeight="1" x14ac:dyDescent="0.2">
      <c r="A45" s="189" t="s">
        <v>138</v>
      </c>
      <c r="B45" s="189"/>
      <c r="C45" s="189"/>
      <c r="D45" s="189"/>
      <c r="E45" s="189"/>
      <c r="F45" s="189"/>
      <c r="G45" s="14">
        <v>38</v>
      </c>
      <c r="H45" s="108">
        <v>977761</v>
      </c>
      <c r="I45" s="108">
        <v>408393</v>
      </c>
      <c r="J45" s="108">
        <v>3637256</v>
      </c>
      <c r="K45" s="108">
        <v>2409511</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717201</v>
      </c>
      <c r="K47" s="108">
        <v>717201</v>
      </c>
    </row>
    <row r="48" spans="1:11" ht="12.75" customHeight="1" x14ac:dyDescent="0.2">
      <c r="A48" s="224" t="s">
        <v>361</v>
      </c>
      <c r="B48" s="224"/>
      <c r="C48" s="224"/>
      <c r="D48" s="224"/>
      <c r="E48" s="224"/>
      <c r="F48" s="224"/>
      <c r="G48" s="15">
        <v>41</v>
      </c>
      <c r="H48" s="107">
        <f>SUM(H49:H55)</f>
        <v>2264276</v>
      </c>
      <c r="I48" s="107">
        <f>SUM(I49:I55)</f>
        <v>771529</v>
      </c>
      <c r="J48" s="107">
        <f>SUM(J49:J55)</f>
        <v>2450532</v>
      </c>
      <c r="K48" s="107">
        <f>SUM(K49:K55)</f>
        <v>1452441</v>
      </c>
    </row>
    <row r="49" spans="1:11" ht="25.15" customHeight="1" x14ac:dyDescent="0.2">
      <c r="A49" s="189" t="s">
        <v>141</v>
      </c>
      <c r="B49" s="189"/>
      <c r="C49" s="189"/>
      <c r="D49" s="189"/>
      <c r="E49" s="189"/>
      <c r="F49" s="189"/>
      <c r="G49" s="14">
        <v>42</v>
      </c>
      <c r="H49" s="108">
        <v>10920</v>
      </c>
      <c r="I49" s="108">
        <v>10920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1548684</v>
      </c>
      <c r="I51" s="108">
        <v>760609</v>
      </c>
      <c r="J51" s="108">
        <v>836631</v>
      </c>
      <c r="K51" s="108">
        <v>465616</v>
      </c>
    </row>
    <row r="52" spans="1:11" ht="12.75" customHeight="1" x14ac:dyDescent="0.2">
      <c r="A52" s="228" t="s">
        <v>144</v>
      </c>
      <c r="B52" s="228"/>
      <c r="C52" s="228"/>
      <c r="D52" s="228"/>
      <c r="E52" s="228"/>
      <c r="F52" s="228"/>
      <c r="G52" s="14">
        <v>45</v>
      </c>
      <c r="H52" s="108">
        <v>704672</v>
      </c>
      <c r="I52" s="108">
        <v>0</v>
      </c>
      <c r="J52" s="108">
        <v>1613901</v>
      </c>
      <c r="K52" s="108">
        <v>986825</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0</v>
      </c>
      <c r="I57" s="108">
        <v>0</v>
      </c>
      <c r="J57" s="108">
        <v>0</v>
      </c>
      <c r="K57" s="108">
        <v>0</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195622396</v>
      </c>
      <c r="I60" s="107">
        <f t="shared" ref="I60:K60" si="0">I8+I37+I56+I57</f>
        <v>108603133</v>
      </c>
      <c r="J60" s="107">
        <f t="shared" si="0"/>
        <v>305746609</v>
      </c>
      <c r="K60" s="107">
        <f t="shared" si="0"/>
        <v>154827094</v>
      </c>
    </row>
    <row r="61" spans="1:11" ht="12.75" customHeight="1" x14ac:dyDescent="0.2">
      <c r="A61" s="224" t="s">
        <v>363</v>
      </c>
      <c r="B61" s="224"/>
      <c r="C61" s="224"/>
      <c r="D61" s="224"/>
      <c r="E61" s="224"/>
      <c r="F61" s="224"/>
      <c r="G61" s="15">
        <v>54</v>
      </c>
      <c r="H61" s="107">
        <f>H14+H48+H58+H59</f>
        <v>150571165</v>
      </c>
      <c r="I61" s="107">
        <f t="shared" ref="I61:K61" si="1">I14+I48+I58+I59</f>
        <v>75878114</v>
      </c>
      <c r="J61" s="107">
        <f t="shared" si="1"/>
        <v>173000030</v>
      </c>
      <c r="K61" s="107">
        <f t="shared" si="1"/>
        <v>89333150</v>
      </c>
    </row>
    <row r="62" spans="1:11" ht="12.75" customHeight="1" x14ac:dyDescent="0.2">
      <c r="A62" s="224" t="s">
        <v>364</v>
      </c>
      <c r="B62" s="224"/>
      <c r="C62" s="224"/>
      <c r="D62" s="224"/>
      <c r="E62" s="224"/>
      <c r="F62" s="224"/>
      <c r="G62" s="15">
        <v>55</v>
      </c>
      <c r="H62" s="107">
        <f>H60-H61</f>
        <v>45051231</v>
      </c>
      <c r="I62" s="107">
        <f t="shared" ref="I62:K62" si="2">I60-I61</f>
        <v>32725019</v>
      </c>
      <c r="J62" s="107">
        <f t="shared" si="2"/>
        <v>132746579</v>
      </c>
      <c r="K62" s="107">
        <f t="shared" si="2"/>
        <v>65493944</v>
      </c>
    </row>
    <row r="63" spans="1:11" ht="12.75" customHeight="1" x14ac:dyDescent="0.2">
      <c r="A63" s="229" t="s">
        <v>365</v>
      </c>
      <c r="B63" s="229"/>
      <c r="C63" s="229"/>
      <c r="D63" s="229"/>
      <c r="E63" s="229"/>
      <c r="F63" s="229"/>
      <c r="G63" s="15">
        <v>56</v>
      </c>
      <c r="H63" s="107">
        <f>+IF((H60-H61)&gt;0,(H60-H61),0)</f>
        <v>45051231</v>
      </c>
      <c r="I63" s="107">
        <f t="shared" ref="I63:K63" si="3">+IF((I60-I61)&gt;0,(I60-I61),0)</f>
        <v>32725019</v>
      </c>
      <c r="J63" s="107">
        <f t="shared" si="3"/>
        <v>132746579</v>
      </c>
      <c r="K63" s="107">
        <f t="shared" si="3"/>
        <v>65493944</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45051231</v>
      </c>
      <c r="I66" s="107">
        <f t="shared" ref="I66:K66" si="5">I62-I65</f>
        <v>32725019</v>
      </c>
      <c r="J66" s="107">
        <f t="shared" si="5"/>
        <v>132746579</v>
      </c>
      <c r="K66" s="107">
        <f t="shared" si="5"/>
        <v>65493944</v>
      </c>
    </row>
    <row r="67" spans="1:11" ht="12.75" customHeight="1" x14ac:dyDescent="0.2">
      <c r="A67" s="229" t="s">
        <v>368</v>
      </c>
      <c r="B67" s="229"/>
      <c r="C67" s="229"/>
      <c r="D67" s="229"/>
      <c r="E67" s="229"/>
      <c r="F67" s="229"/>
      <c r="G67" s="15">
        <v>60</v>
      </c>
      <c r="H67" s="107">
        <f>+IF((H62-H65)&gt;0,(H62-H65),0)</f>
        <v>45051231</v>
      </c>
      <c r="I67" s="107">
        <f t="shared" ref="I67:K67" si="6">+IF((I62-I65)&gt;0,(I62-I65),0)</f>
        <v>32725019</v>
      </c>
      <c r="J67" s="107">
        <f t="shared" si="6"/>
        <v>132746579</v>
      </c>
      <c r="K67" s="107">
        <f t="shared" si="6"/>
        <v>65493944</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45051231</v>
      </c>
      <c r="I89" s="111">
        <v>32725019</v>
      </c>
      <c r="J89" s="111">
        <v>132746579</v>
      </c>
      <c r="K89" s="111">
        <v>65493944</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45051231</v>
      </c>
      <c r="I109" s="110">
        <f>I89+I108</f>
        <v>32725019</v>
      </c>
      <c r="J109" s="110">
        <f t="shared" ref="J109:K109" si="12">J89+J108</f>
        <v>132746579</v>
      </c>
      <c r="K109" s="110">
        <f t="shared" si="12"/>
        <v>65493944</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450</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449</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45051231</v>
      </c>
      <c r="I8" s="123">
        <v>132746579</v>
      </c>
    </row>
    <row r="9" spans="1:9" ht="12.75" customHeight="1" x14ac:dyDescent="0.2">
      <c r="A9" s="248" t="s">
        <v>171</v>
      </c>
      <c r="B9" s="248"/>
      <c r="C9" s="248"/>
      <c r="D9" s="248"/>
      <c r="E9" s="248"/>
      <c r="F9" s="248"/>
      <c r="G9" s="124">
        <v>2</v>
      </c>
      <c r="H9" s="125">
        <f>H10+H11+H12+H13+H14+H15+H16+H17</f>
        <v>5291607</v>
      </c>
      <c r="I9" s="125">
        <f>I10+I11+I12+I13+I14+I15+I16+I17</f>
        <v>194170</v>
      </c>
    </row>
    <row r="10" spans="1:9" ht="12.75" customHeight="1" x14ac:dyDescent="0.2">
      <c r="A10" s="225" t="s">
        <v>172</v>
      </c>
      <c r="B10" s="225"/>
      <c r="C10" s="225"/>
      <c r="D10" s="225"/>
      <c r="E10" s="225"/>
      <c r="F10" s="225"/>
      <c r="G10" s="122">
        <v>3</v>
      </c>
      <c r="H10" s="123">
        <v>4691011</v>
      </c>
      <c r="I10" s="123">
        <v>1234969</v>
      </c>
    </row>
    <row r="11" spans="1:9" ht="22.15" customHeight="1" x14ac:dyDescent="0.2">
      <c r="A11" s="225" t="s">
        <v>173</v>
      </c>
      <c r="B11" s="225"/>
      <c r="C11" s="225"/>
      <c r="D11" s="225"/>
      <c r="E11" s="225"/>
      <c r="F11" s="225"/>
      <c r="G11" s="122">
        <v>4</v>
      </c>
      <c r="H11" s="123">
        <v>-404061</v>
      </c>
      <c r="I11" s="123">
        <v>703609</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-15</v>
      </c>
      <c r="I13" s="123">
        <v>-2303070</v>
      </c>
    </row>
    <row r="14" spans="1:9" ht="12.75" customHeight="1" x14ac:dyDescent="0.2">
      <c r="A14" s="225" t="s">
        <v>176</v>
      </c>
      <c r="B14" s="225"/>
      <c r="C14" s="225"/>
      <c r="D14" s="225"/>
      <c r="E14" s="225"/>
      <c r="F14" s="225"/>
      <c r="G14" s="122">
        <v>7</v>
      </c>
      <c r="H14" s="123">
        <v>1277761</v>
      </c>
      <c r="I14" s="123">
        <v>836631</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-273089</v>
      </c>
      <c r="I16" s="123">
        <v>-277969</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50342838</v>
      </c>
      <c r="I18" s="125">
        <f>I8+I9</f>
        <v>132940749</v>
      </c>
    </row>
    <row r="19" spans="1:9" ht="12.75" customHeight="1" x14ac:dyDescent="0.2">
      <c r="A19" s="248" t="s">
        <v>180</v>
      </c>
      <c r="B19" s="248"/>
      <c r="C19" s="248"/>
      <c r="D19" s="248"/>
      <c r="E19" s="248"/>
      <c r="F19" s="248"/>
      <c r="G19" s="124">
        <v>12</v>
      </c>
      <c r="H19" s="125">
        <f>H20+H21+H22+H23</f>
        <v>-33457158</v>
      </c>
      <c r="I19" s="125">
        <f>I20+I21+I22+I23</f>
        <v>-117346315</v>
      </c>
    </row>
    <row r="20" spans="1:9" ht="12.75" customHeight="1" x14ac:dyDescent="0.2">
      <c r="A20" s="225" t="s">
        <v>181</v>
      </c>
      <c r="B20" s="225"/>
      <c r="C20" s="225"/>
      <c r="D20" s="225"/>
      <c r="E20" s="225"/>
      <c r="F20" s="225"/>
      <c r="G20" s="122">
        <v>13</v>
      </c>
      <c r="H20" s="123">
        <v>-20843906</v>
      </c>
      <c r="I20" s="123">
        <v>-47881533</v>
      </c>
    </row>
    <row r="21" spans="1:9" ht="12.75" customHeight="1" x14ac:dyDescent="0.2">
      <c r="A21" s="225" t="s">
        <v>182</v>
      </c>
      <c r="B21" s="225"/>
      <c r="C21" s="225"/>
      <c r="D21" s="225"/>
      <c r="E21" s="225"/>
      <c r="F21" s="225"/>
      <c r="G21" s="122">
        <v>14</v>
      </c>
      <c r="H21" s="123">
        <v>-18210934</v>
      </c>
      <c r="I21" s="123">
        <v>-59954850</v>
      </c>
    </row>
    <row r="22" spans="1:9" ht="12.75" customHeight="1" x14ac:dyDescent="0.2">
      <c r="A22" s="225" t="s">
        <v>183</v>
      </c>
      <c r="B22" s="225"/>
      <c r="C22" s="225"/>
      <c r="D22" s="225"/>
      <c r="E22" s="225"/>
      <c r="F22" s="225"/>
      <c r="G22" s="122">
        <v>15</v>
      </c>
      <c r="H22" s="123">
        <v>141233</v>
      </c>
      <c r="I22" s="123">
        <v>-3781523</v>
      </c>
    </row>
    <row r="23" spans="1:9" ht="12.75" customHeight="1" x14ac:dyDescent="0.2">
      <c r="A23" s="225" t="s">
        <v>184</v>
      </c>
      <c r="B23" s="225"/>
      <c r="C23" s="225"/>
      <c r="D23" s="225"/>
      <c r="E23" s="225"/>
      <c r="F23" s="225"/>
      <c r="G23" s="122">
        <v>16</v>
      </c>
      <c r="H23" s="123">
        <v>5456449</v>
      </c>
      <c r="I23" s="123">
        <v>-5728409</v>
      </c>
    </row>
    <row r="24" spans="1:9" ht="12.75" customHeight="1" x14ac:dyDescent="0.2">
      <c r="A24" s="247" t="s">
        <v>185</v>
      </c>
      <c r="B24" s="247"/>
      <c r="C24" s="247"/>
      <c r="D24" s="247"/>
      <c r="E24" s="247"/>
      <c r="F24" s="247"/>
      <c r="G24" s="124">
        <v>17</v>
      </c>
      <c r="H24" s="125">
        <f>H18+H19</f>
        <v>16885680</v>
      </c>
      <c r="I24" s="125">
        <f>I18+I19</f>
        <v>15594434</v>
      </c>
    </row>
    <row r="25" spans="1:9" ht="12.75" customHeight="1" x14ac:dyDescent="0.2">
      <c r="A25" s="189" t="s">
        <v>186</v>
      </c>
      <c r="B25" s="189"/>
      <c r="C25" s="189"/>
      <c r="D25" s="189"/>
      <c r="E25" s="189"/>
      <c r="F25" s="189"/>
      <c r="G25" s="122">
        <v>18</v>
      </c>
      <c r="H25" s="123">
        <v>-1344678</v>
      </c>
      <c r="I25" s="123">
        <v>-813267</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15541002</v>
      </c>
      <c r="I27" s="125">
        <f>I24+I25+I26</f>
        <v>14781167</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15</v>
      </c>
      <c r="I31" s="126">
        <v>7560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2295510</v>
      </c>
    </row>
    <row r="34" spans="1:9" ht="12.75" customHeight="1" x14ac:dyDescent="0.2">
      <c r="A34" s="189" t="s">
        <v>195</v>
      </c>
      <c r="B34" s="189"/>
      <c r="C34" s="189"/>
      <c r="D34" s="189"/>
      <c r="E34" s="189"/>
      <c r="F34" s="189"/>
      <c r="G34" s="122">
        <v>26</v>
      </c>
      <c r="H34" s="126">
        <v>13000</v>
      </c>
      <c r="I34" s="126">
        <v>0</v>
      </c>
    </row>
    <row r="35" spans="1:9" ht="26.45" customHeight="1" x14ac:dyDescent="0.2">
      <c r="A35" s="247" t="s">
        <v>196</v>
      </c>
      <c r="B35" s="247"/>
      <c r="C35" s="247"/>
      <c r="D35" s="247"/>
      <c r="E35" s="247"/>
      <c r="F35" s="247"/>
      <c r="G35" s="124">
        <v>27</v>
      </c>
      <c r="H35" s="127">
        <f>H29+H30+H31+H32+H33+H34</f>
        <v>13015</v>
      </c>
      <c r="I35" s="127">
        <f>I29+I30+I31+I32+I33+I34</f>
        <v>2303070</v>
      </c>
    </row>
    <row r="36" spans="1:9" ht="22.9" customHeight="1" x14ac:dyDescent="0.2">
      <c r="A36" s="189" t="s">
        <v>197</v>
      </c>
      <c r="B36" s="189"/>
      <c r="C36" s="189"/>
      <c r="D36" s="189"/>
      <c r="E36" s="189"/>
      <c r="F36" s="189"/>
      <c r="G36" s="122">
        <v>28</v>
      </c>
      <c r="H36" s="126">
        <v>-3392729</v>
      </c>
      <c r="I36" s="126">
        <v>-59794</v>
      </c>
    </row>
    <row r="37" spans="1:9" ht="12.75" customHeight="1" x14ac:dyDescent="0.2">
      <c r="A37" s="189" t="s">
        <v>198</v>
      </c>
      <c r="B37" s="189"/>
      <c r="C37" s="189"/>
      <c r="D37" s="189"/>
      <c r="E37" s="189"/>
      <c r="F37" s="189"/>
      <c r="G37" s="122">
        <v>29</v>
      </c>
      <c r="H37" s="126">
        <v>-1021391</v>
      </c>
      <c r="I37" s="126">
        <v>-20080467</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-4414120</v>
      </c>
      <c r="I41" s="127">
        <f>I36+I37+I38+I39+I40</f>
        <v>-20140261</v>
      </c>
    </row>
    <row r="42" spans="1:9" ht="29.45" customHeight="1" x14ac:dyDescent="0.2">
      <c r="A42" s="252" t="s">
        <v>203</v>
      </c>
      <c r="B42" s="252"/>
      <c r="C42" s="252"/>
      <c r="D42" s="252"/>
      <c r="E42" s="252"/>
      <c r="F42" s="252"/>
      <c r="G42" s="124">
        <v>34</v>
      </c>
      <c r="H42" s="127">
        <f>H35+H41</f>
        <v>-4401105</v>
      </c>
      <c r="I42" s="127">
        <f>I35+I41</f>
        <v>-17837191</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0</v>
      </c>
      <c r="I48" s="127">
        <f>I44+I45+I46+I47</f>
        <v>0</v>
      </c>
    </row>
    <row r="49" spans="1:9" ht="24.6" customHeight="1" x14ac:dyDescent="0.2">
      <c r="A49" s="189" t="s">
        <v>306</v>
      </c>
      <c r="B49" s="189"/>
      <c r="C49" s="189"/>
      <c r="D49" s="189"/>
      <c r="E49" s="189"/>
      <c r="F49" s="189"/>
      <c r="G49" s="122">
        <v>40</v>
      </c>
      <c r="H49" s="126">
        <v>-7645611</v>
      </c>
      <c r="I49" s="126">
        <v>-7500651</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-44500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-7645611</v>
      </c>
      <c r="I54" s="127">
        <f>I49+I50+I51+I52+I53</f>
        <v>-7545151</v>
      </c>
    </row>
    <row r="55" spans="1:9" ht="29.45" customHeight="1" x14ac:dyDescent="0.2">
      <c r="A55" s="252" t="s">
        <v>215</v>
      </c>
      <c r="B55" s="252"/>
      <c r="C55" s="252"/>
      <c r="D55" s="252"/>
      <c r="E55" s="252"/>
      <c r="F55" s="252"/>
      <c r="G55" s="124">
        <v>46</v>
      </c>
      <c r="H55" s="127">
        <f>H48+H54</f>
        <v>-7645611</v>
      </c>
      <c r="I55" s="127">
        <f>I48+I54</f>
        <v>-7545151</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3494286</v>
      </c>
      <c r="I57" s="127">
        <f>I27+I42+I55+I56</f>
        <v>-10601175</v>
      </c>
    </row>
    <row r="58" spans="1:9" x14ac:dyDescent="0.2">
      <c r="A58" s="253" t="s">
        <v>218</v>
      </c>
      <c r="B58" s="253"/>
      <c r="C58" s="253"/>
      <c r="D58" s="253"/>
      <c r="E58" s="253"/>
      <c r="F58" s="253"/>
      <c r="G58" s="122">
        <v>49</v>
      </c>
      <c r="H58" s="126">
        <v>5042110</v>
      </c>
      <c r="I58" s="126">
        <v>23531838</v>
      </c>
    </row>
    <row r="59" spans="1:9" ht="31.15" customHeight="1" x14ac:dyDescent="0.2">
      <c r="A59" s="252" t="s">
        <v>219</v>
      </c>
      <c r="B59" s="252"/>
      <c r="C59" s="252"/>
      <c r="D59" s="252"/>
      <c r="E59" s="252"/>
      <c r="F59" s="252"/>
      <c r="G59" s="124">
        <v>50</v>
      </c>
      <c r="H59" s="127">
        <f>H57+H58</f>
        <v>8536396</v>
      </c>
      <c r="I59" s="127">
        <f>I57+I58</f>
        <v>12930663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5" sqref="H1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450</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449</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29">
        <v>0</v>
      </c>
      <c r="I9" s="29">
        <v>0</v>
      </c>
    </row>
    <row r="10" spans="1:9" x14ac:dyDescent="0.2">
      <c r="A10" s="258" t="s">
        <v>223</v>
      </c>
      <c r="B10" s="258"/>
      <c r="C10" s="258"/>
      <c r="D10" s="258"/>
      <c r="E10" s="258"/>
      <c r="F10" s="258"/>
      <c r="G10" s="21">
        <v>3</v>
      </c>
      <c r="H10" s="29">
        <v>0</v>
      </c>
      <c r="I10" s="29">
        <v>0</v>
      </c>
    </row>
    <row r="11" spans="1:9" x14ac:dyDescent="0.2">
      <c r="A11" s="258" t="s">
        <v>224</v>
      </c>
      <c r="B11" s="258"/>
      <c r="C11" s="258"/>
      <c r="D11" s="258"/>
      <c r="E11" s="258"/>
      <c r="F11" s="258"/>
      <c r="G11" s="21">
        <v>4</v>
      </c>
      <c r="H11" s="29">
        <v>0</v>
      </c>
      <c r="I11" s="29">
        <v>0</v>
      </c>
    </row>
    <row r="12" spans="1:9" x14ac:dyDescent="0.2">
      <c r="A12" s="258" t="s">
        <v>394</v>
      </c>
      <c r="B12" s="258"/>
      <c r="C12" s="258"/>
      <c r="D12" s="258"/>
      <c r="E12" s="258"/>
      <c r="F12" s="258"/>
      <c r="G12" s="21">
        <v>5</v>
      </c>
      <c r="H12" s="29">
        <v>0</v>
      </c>
      <c r="I12" s="29">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29">
        <v>0</v>
      </c>
      <c r="I24" s="29">
        <v>0</v>
      </c>
    </row>
    <row r="25" spans="1:9" ht="12.75" customHeight="1" x14ac:dyDescent="0.2">
      <c r="A25" s="258" t="s">
        <v>227</v>
      </c>
      <c r="B25" s="258"/>
      <c r="C25" s="258"/>
      <c r="D25" s="258"/>
      <c r="E25" s="258"/>
      <c r="F25" s="258"/>
      <c r="G25" s="20">
        <v>17</v>
      </c>
      <c r="H25" s="29">
        <v>0</v>
      </c>
      <c r="I25" s="29">
        <v>0</v>
      </c>
    </row>
    <row r="26" spans="1:9" ht="12.75" customHeight="1" x14ac:dyDescent="0.2">
      <c r="A26" s="258" t="s">
        <v>228</v>
      </c>
      <c r="B26" s="258"/>
      <c r="C26" s="258"/>
      <c r="D26" s="258"/>
      <c r="E26" s="258"/>
      <c r="F26" s="258"/>
      <c r="G26" s="20">
        <v>18</v>
      </c>
      <c r="H26" s="29">
        <v>0</v>
      </c>
      <c r="I26" s="29">
        <v>0</v>
      </c>
    </row>
    <row r="27" spans="1:9" ht="12.75" customHeight="1" x14ac:dyDescent="0.2">
      <c r="A27" s="258" t="s">
        <v>229</v>
      </c>
      <c r="B27" s="258"/>
      <c r="C27" s="258"/>
      <c r="D27" s="258"/>
      <c r="E27" s="258"/>
      <c r="F27" s="258"/>
      <c r="G27" s="20">
        <v>19</v>
      </c>
      <c r="H27" s="29">
        <v>0</v>
      </c>
      <c r="I27" s="29">
        <v>0</v>
      </c>
    </row>
    <row r="28" spans="1:9" ht="12.75" customHeight="1" x14ac:dyDescent="0.2">
      <c r="A28" s="258" t="s">
        <v>230</v>
      </c>
      <c r="B28" s="258"/>
      <c r="C28" s="258"/>
      <c r="D28" s="258"/>
      <c r="E28" s="258"/>
      <c r="F28" s="258"/>
      <c r="G28" s="20">
        <v>20</v>
      </c>
      <c r="H28" s="29">
        <v>0</v>
      </c>
      <c r="I28" s="29">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29">
        <v>0</v>
      </c>
      <c r="I39" s="29">
        <v>0</v>
      </c>
    </row>
    <row r="40" spans="1:9" ht="12.75" customHeight="1" x14ac:dyDescent="0.2">
      <c r="A40" s="257" t="s">
        <v>237</v>
      </c>
      <c r="B40" s="257"/>
      <c r="C40" s="257"/>
      <c r="D40" s="257"/>
      <c r="E40" s="257"/>
      <c r="F40" s="257"/>
      <c r="G40" s="21">
        <v>31</v>
      </c>
      <c r="H40" s="29">
        <v>0</v>
      </c>
      <c r="I40" s="29">
        <v>0</v>
      </c>
    </row>
    <row r="41" spans="1:9" ht="12.75" customHeight="1" x14ac:dyDescent="0.2">
      <c r="A41" s="257" t="s">
        <v>238</v>
      </c>
      <c r="B41" s="257"/>
      <c r="C41" s="257"/>
      <c r="D41" s="257"/>
      <c r="E41" s="257"/>
      <c r="F41" s="257"/>
      <c r="G41" s="21">
        <v>32</v>
      </c>
      <c r="H41" s="29">
        <v>0</v>
      </c>
      <c r="I41" s="29">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H50" sqref="H50:M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44562</v>
      </c>
      <c r="F2" s="4" t="s">
        <v>0</v>
      </c>
      <c r="G2" s="9">
        <v>44742</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418656000</v>
      </c>
      <c r="I7" s="41">
        <v>0</v>
      </c>
      <c r="J7" s="41">
        <v>896150</v>
      </c>
      <c r="K7" s="41">
        <v>8155689</v>
      </c>
      <c r="L7" s="41">
        <v>8155689</v>
      </c>
      <c r="M7" s="41">
        <v>0</v>
      </c>
      <c r="N7" s="41">
        <v>0</v>
      </c>
      <c r="O7" s="41">
        <v>0</v>
      </c>
      <c r="P7" s="41">
        <v>908620</v>
      </c>
      <c r="Q7" s="41">
        <v>0</v>
      </c>
      <c r="R7" s="41">
        <v>0</v>
      </c>
      <c r="S7" s="41">
        <v>0</v>
      </c>
      <c r="T7" s="41">
        <v>0</v>
      </c>
      <c r="U7" s="41">
        <v>-165524869</v>
      </c>
      <c r="V7" s="41">
        <v>-108969793</v>
      </c>
      <c r="W7" s="42">
        <f>H7+I7+J7+K7-L7+M7+N7+O7+P7+Q7+R7+U7+V7+S7+T7</f>
        <v>145966108</v>
      </c>
      <c r="X7" s="41">
        <v>0</v>
      </c>
      <c r="Y7" s="42">
        <f>W7+X7</f>
        <v>145966108</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418656000</v>
      </c>
      <c r="I10" s="42">
        <f t="shared" ref="I10:Y10" si="2">I7+I8+I9</f>
        <v>0</v>
      </c>
      <c r="J10" s="42">
        <f t="shared" si="2"/>
        <v>896150</v>
      </c>
      <c r="K10" s="42">
        <f>K7+K8+K9</f>
        <v>8155689</v>
      </c>
      <c r="L10" s="42">
        <f t="shared" si="2"/>
        <v>8155689</v>
      </c>
      <c r="M10" s="42">
        <f t="shared" si="2"/>
        <v>0</v>
      </c>
      <c r="N10" s="42">
        <f t="shared" si="2"/>
        <v>0</v>
      </c>
      <c r="O10" s="42">
        <f t="shared" si="2"/>
        <v>0</v>
      </c>
      <c r="P10" s="42">
        <f t="shared" si="2"/>
        <v>908620</v>
      </c>
      <c r="Q10" s="42">
        <f t="shared" si="2"/>
        <v>0</v>
      </c>
      <c r="R10" s="42">
        <f t="shared" si="2"/>
        <v>0</v>
      </c>
      <c r="S10" s="42">
        <f t="shared" si="2"/>
        <v>0</v>
      </c>
      <c r="T10" s="42">
        <f t="shared" si="2"/>
        <v>0</v>
      </c>
      <c r="U10" s="42">
        <f t="shared" si="2"/>
        <v>-165524869</v>
      </c>
      <c r="V10" s="42">
        <f t="shared" si="2"/>
        <v>-108969793</v>
      </c>
      <c r="W10" s="42">
        <f t="shared" si="2"/>
        <v>145966108</v>
      </c>
      <c r="X10" s="42">
        <f t="shared" si="2"/>
        <v>0</v>
      </c>
      <c r="Y10" s="42">
        <f t="shared" si="2"/>
        <v>145966108</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878393078</v>
      </c>
      <c r="W11" s="42">
        <f t="shared" ref="W11:W29" si="3">H11+I11+J11+K11-L11+M11+N11+O11+P11+Q11+R11+U11+V11+S11+T11</f>
        <v>878393078</v>
      </c>
      <c r="X11" s="41">
        <v>0</v>
      </c>
      <c r="Y11" s="42">
        <f t="shared" ref="Y11:Y29" si="4">W11+X11</f>
        <v>878393078</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2912590</v>
      </c>
      <c r="Q14" s="43">
        <v>0</v>
      </c>
      <c r="R14" s="43">
        <v>0</v>
      </c>
      <c r="S14" s="41">
        <v>0</v>
      </c>
      <c r="T14" s="41">
        <v>0</v>
      </c>
      <c r="U14" s="41">
        <v>0</v>
      </c>
      <c r="V14" s="41">
        <v>0</v>
      </c>
      <c r="W14" s="42">
        <f t="shared" si="3"/>
        <v>2912590</v>
      </c>
      <c r="X14" s="41">
        <v>0</v>
      </c>
      <c r="Y14" s="42">
        <f t="shared" si="4"/>
        <v>2912590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-108969793</v>
      </c>
      <c r="V29" s="41">
        <v>108969793</v>
      </c>
      <c r="W29" s="42">
        <f t="shared" si="3"/>
        <v>0</v>
      </c>
      <c r="X29" s="41">
        <v>0</v>
      </c>
      <c r="Y29" s="42">
        <f t="shared" si="4"/>
        <v>0</v>
      </c>
    </row>
    <row r="30" spans="1:25" ht="21.75" customHeight="1" x14ac:dyDescent="0.2">
      <c r="A30" s="296" t="s">
        <v>426</v>
      </c>
      <c r="B30" s="296"/>
      <c r="C30" s="296"/>
      <c r="D30" s="296"/>
      <c r="E30" s="296"/>
      <c r="F30" s="296"/>
      <c r="G30" s="8">
        <v>24</v>
      </c>
      <c r="H30" s="44">
        <f>SUM(H10:H29)</f>
        <v>418656000</v>
      </c>
      <c r="I30" s="44">
        <f t="shared" ref="I30:Y30" si="5">SUM(I10:I29)</f>
        <v>0</v>
      </c>
      <c r="J30" s="44">
        <f t="shared" si="5"/>
        <v>896150</v>
      </c>
      <c r="K30" s="44">
        <f t="shared" si="5"/>
        <v>8155689</v>
      </c>
      <c r="L30" s="44">
        <f t="shared" si="5"/>
        <v>8155689</v>
      </c>
      <c r="M30" s="44">
        <f t="shared" si="5"/>
        <v>0</v>
      </c>
      <c r="N30" s="44">
        <f t="shared" si="5"/>
        <v>0</v>
      </c>
      <c r="O30" s="44">
        <f t="shared" si="5"/>
        <v>0</v>
      </c>
      <c r="P30" s="44">
        <f t="shared" si="5"/>
        <v>3821210</v>
      </c>
      <c r="Q30" s="44">
        <f t="shared" si="5"/>
        <v>0</v>
      </c>
      <c r="R30" s="44">
        <f t="shared" si="5"/>
        <v>0</v>
      </c>
      <c r="S30" s="44">
        <f t="shared" si="5"/>
        <v>0</v>
      </c>
      <c r="T30" s="44">
        <f t="shared" si="5"/>
        <v>0</v>
      </c>
      <c r="U30" s="44">
        <f t="shared" si="5"/>
        <v>-274494662</v>
      </c>
      <c r="V30" s="44">
        <f t="shared" si="5"/>
        <v>878393078</v>
      </c>
      <c r="W30" s="44">
        <f t="shared" si="5"/>
        <v>1027271776</v>
      </c>
      <c r="X30" s="44">
        <f t="shared" si="5"/>
        <v>0</v>
      </c>
      <c r="Y30" s="44">
        <f t="shared" si="5"/>
        <v>1027271776</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2912590</v>
      </c>
      <c r="Q32" s="42">
        <f t="shared" si="6"/>
        <v>0</v>
      </c>
      <c r="R32" s="42">
        <f t="shared" si="6"/>
        <v>0</v>
      </c>
      <c r="S32" s="42">
        <f t="shared" ref="S32:T32" si="7">SUM(S12:S20)</f>
        <v>0</v>
      </c>
      <c r="T32" s="42">
        <f t="shared" si="7"/>
        <v>0</v>
      </c>
      <c r="U32" s="42">
        <f t="shared" si="6"/>
        <v>0</v>
      </c>
      <c r="V32" s="42">
        <f t="shared" si="6"/>
        <v>0</v>
      </c>
      <c r="W32" s="42">
        <f t="shared" si="6"/>
        <v>2912590</v>
      </c>
      <c r="X32" s="42">
        <f t="shared" si="6"/>
        <v>0</v>
      </c>
      <c r="Y32" s="42">
        <f t="shared" si="6"/>
        <v>2912590</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2912590</v>
      </c>
      <c r="Q33" s="42">
        <f t="shared" si="8"/>
        <v>0</v>
      </c>
      <c r="R33" s="42">
        <f t="shared" si="8"/>
        <v>0</v>
      </c>
      <c r="S33" s="42">
        <f t="shared" ref="S33:T33" si="9">S11+S32</f>
        <v>0</v>
      </c>
      <c r="T33" s="42">
        <f t="shared" si="9"/>
        <v>0</v>
      </c>
      <c r="U33" s="42">
        <f t="shared" si="8"/>
        <v>0</v>
      </c>
      <c r="V33" s="42">
        <f t="shared" si="8"/>
        <v>878393078</v>
      </c>
      <c r="W33" s="42">
        <f t="shared" si="8"/>
        <v>881305668</v>
      </c>
      <c r="X33" s="42">
        <f t="shared" si="8"/>
        <v>0</v>
      </c>
      <c r="Y33" s="42">
        <f t="shared" si="8"/>
        <v>881305668</v>
      </c>
    </row>
    <row r="34" spans="1:25" ht="30.75" customHeight="1" x14ac:dyDescent="0.2">
      <c r="A34" s="300" t="s">
        <v>428</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-108969793</v>
      </c>
      <c r="V34" s="44">
        <f t="shared" si="10"/>
        <v>108969793</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418656000</v>
      </c>
      <c r="I36" s="41">
        <v>0</v>
      </c>
      <c r="J36" s="41">
        <v>896150</v>
      </c>
      <c r="K36" s="41">
        <v>8155689</v>
      </c>
      <c r="L36" s="41">
        <v>8155689</v>
      </c>
      <c r="M36" s="41">
        <v>0</v>
      </c>
      <c r="N36" s="41">
        <v>0</v>
      </c>
      <c r="O36" s="41">
        <v>0</v>
      </c>
      <c r="P36" s="41">
        <v>3821210</v>
      </c>
      <c r="Q36" s="41">
        <v>0</v>
      </c>
      <c r="R36" s="41">
        <v>0</v>
      </c>
      <c r="S36" s="41">
        <v>0</v>
      </c>
      <c r="T36" s="41">
        <v>0</v>
      </c>
      <c r="U36" s="41">
        <v>-274494662</v>
      </c>
      <c r="V36" s="41">
        <v>878393078</v>
      </c>
      <c r="W36" s="45">
        <f>H36+I36+J36+K36-L36+M36+N36+O36+P36+Q36+R36+U36+V36+S36+T36</f>
        <v>1027271776</v>
      </c>
      <c r="X36" s="41">
        <v>0</v>
      </c>
      <c r="Y36" s="45">
        <f t="shared" ref="Y36:Y38" si="12">W36+X36</f>
        <v>1027271776</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418656000</v>
      </c>
      <c r="I39" s="42">
        <f t="shared" ref="I39:Y39" si="14">I36+I37+I38</f>
        <v>0</v>
      </c>
      <c r="J39" s="42">
        <f t="shared" si="14"/>
        <v>896150</v>
      </c>
      <c r="K39" s="42">
        <f t="shared" si="14"/>
        <v>8155689</v>
      </c>
      <c r="L39" s="42">
        <f t="shared" si="14"/>
        <v>8155689</v>
      </c>
      <c r="M39" s="42">
        <f t="shared" si="14"/>
        <v>0</v>
      </c>
      <c r="N39" s="42">
        <f t="shared" si="14"/>
        <v>0</v>
      </c>
      <c r="O39" s="42">
        <f t="shared" si="14"/>
        <v>0</v>
      </c>
      <c r="P39" s="42">
        <f t="shared" si="14"/>
        <v>3821210</v>
      </c>
      <c r="Q39" s="42">
        <f t="shared" si="14"/>
        <v>0</v>
      </c>
      <c r="R39" s="42">
        <f t="shared" si="14"/>
        <v>0</v>
      </c>
      <c r="S39" s="42">
        <f t="shared" si="14"/>
        <v>0</v>
      </c>
      <c r="T39" s="42">
        <f t="shared" si="14"/>
        <v>0</v>
      </c>
      <c r="U39" s="42">
        <f t="shared" si="14"/>
        <v>-274494662</v>
      </c>
      <c r="V39" s="42">
        <f t="shared" si="14"/>
        <v>878393078</v>
      </c>
      <c r="W39" s="42">
        <f t="shared" si="14"/>
        <v>1027271776</v>
      </c>
      <c r="X39" s="42">
        <f t="shared" si="14"/>
        <v>0</v>
      </c>
      <c r="Y39" s="42">
        <f t="shared" si="14"/>
        <v>1027271776</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132746579</v>
      </c>
      <c r="W40" s="45">
        <f t="shared" ref="W40:W58" si="15">H40+I40+J40+K40-L40+M40+N40+O40+P40+Q40+R40+U40+V40+S40+T40</f>
        <v>132746579</v>
      </c>
      <c r="X40" s="41">
        <v>0</v>
      </c>
      <c r="Y40" s="45">
        <f t="shared" ref="Y40:Y58" si="16">W40+X40</f>
        <v>132746579</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878393078</v>
      </c>
      <c r="V58" s="41">
        <v>-878393078</v>
      </c>
      <c r="W58" s="45">
        <f t="shared" si="15"/>
        <v>0</v>
      </c>
      <c r="X58" s="41">
        <v>0</v>
      </c>
      <c r="Y58" s="45">
        <f t="shared" si="16"/>
        <v>0</v>
      </c>
    </row>
    <row r="59" spans="1:25" ht="25.5" customHeight="1" x14ac:dyDescent="0.2">
      <c r="A59" s="296" t="s">
        <v>432</v>
      </c>
      <c r="B59" s="296"/>
      <c r="C59" s="296"/>
      <c r="D59" s="296"/>
      <c r="E59" s="296"/>
      <c r="F59" s="296"/>
      <c r="G59" s="8">
        <v>51</v>
      </c>
      <c r="H59" s="44">
        <f>SUM(H39:H58)</f>
        <v>418656000</v>
      </c>
      <c r="I59" s="44">
        <f t="shared" ref="I59:Y59" si="17">SUM(I39:I58)</f>
        <v>0</v>
      </c>
      <c r="J59" s="44">
        <f t="shared" si="17"/>
        <v>896150</v>
      </c>
      <c r="K59" s="44">
        <f t="shared" si="17"/>
        <v>8155689</v>
      </c>
      <c r="L59" s="44">
        <f t="shared" si="17"/>
        <v>8155689</v>
      </c>
      <c r="M59" s="44">
        <f t="shared" si="17"/>
        <v>0</v>
      </c>
      <c r="N59" s="44">
        <f t="shared" si="17"/>
        <v>0</v>
      </c>
      <c r="O59" s="44">
        <f t="shared" si="17"/>
        <v>0</v>
      </c>
      <c r="P59" s="44">
        <f t="shared" si="17"/>
        <v>3821210</v>
      </c>
      <c r="Q59" s="44">
        <f t="shared" si="17"/>
        <v>0</v>
      </c>
      <c r="R59" s="44">
        <f t="shared" si="17"/>
        <v>0</v>
      </c>
      <c r="S59" s="44">
        <f t="shared" si="17"/>
        <v>0</v>
      </c>
      <c r="T59" s="44">
        <f t="shared" si="17"/>
        <v>0</v>
      </c>
      <c r="U59" s="44">
        <f t="shared" si="17"/>
        <v>603898416</v>
      </c>
      <c r="V59" s="44">
        <f t="shared" si="17"/>
        <v>132746579</v>
      </c>
      <c r="W59" s="44">
        <f t="shared" si="17"/>
        <v>1160018355</v>
      </c>
      <c r="X59" s="44">
        <f t="shared" si="17"/>
        <v>0</v>
      </c>
      <c r="Y59" s="44">
        <f t="shared" si="17"/>
        <v>1160018355</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132746579</v>
      </c>
      <c r="W62" s="45">
        <f t="shared" si="20"/>
        <v>132746579</v>
      </c>
      <c r="X62" s="45">
        <f t="shared" si="20"/>
        <v>0</v>
      </c>
      <c r="Y62" s="45">
        <f t="shared" si="20"/>
        <v>132746579</v>
      </c>
    </row>
    <row r="63" spans="1:25" ht="29.25" customHeight="1" x14ac:dyDescent="0.2">
      <c r="A63" s="300" t="s">
        <v>435</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878393078</v>
      </c>
      <c r="V63" s="46">
        <f t="shared" si="22"/>
        <v>-878393078</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5" zoomScale="66" zoomScaleNormal="66"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Tolić</cp:lastModifiedBy>
  <cp:lastPrinted>2022-04-28T13:46:08Z</cp:lastPrinted>
  <dcterms:created xsi:type="dcterms:W3CDTF">2008-10-17T11:51:54Z</dcterms:created>
  <dcterms:modified xsi:type="dcterms:W3CDTF">2022-07-27T07:10:44Z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