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 2024/Q4/"/>
    </mc:Choice>
  </mc:AlternateContent>
  <xr:revisionPtr revIDLastSave="8" documentId="13_ncr:1_{90B5B430-17D0-4324-81F6-01AD3D00CD83}" xr6:coauthVersionLast="47" xr6:coauthVersionMax="47" xr10:uidLastSave="{1C4ECEBB-77C5-4A15-B0B6-9EB2EF9AC4C9}"/>
  <bookViews>
    <workbookView xWindow="20370" yWindow="-678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Bilanca!$A$75:$I$134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<sst xmlns="http://schemas.openxmlformats.org/spreadsheetml/2006/main" count="536" uniqueCount="470">
  <si>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</si>
  <si>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</si>
  <si>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</si>
  <si>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</si>
  <si>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</si>
  <si>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</si>
  <si>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</si>
  <si>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</si>
  <si>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</si>
  <si>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</si>
  <si>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</si>
  <si>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</si>
  <si>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</si>
  <si>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</si>
  <si>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</si>
  <si>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</si>
  <si>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</si>
  <si>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</si>
  <si>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</si>
  <si>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</si>
  <si>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</si>
  <si>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</si>
  <si>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</si>
  <si>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</si>
  <si>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</si>
  <si>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</si>
  <si>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</si>
  <si>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</si>
  <si>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</si>
  <si>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</si>
  <si>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</si>
  <si>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</si>
  <si>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</si>
  <si>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</si>
  <si>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</si>
  <si>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</si>
  <si>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</si>
  <si>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</si>
  <si>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</si>
  <si>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</si>
  <si>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</si>
  <si>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</si>
  <si>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</si>
  <si>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</si>
  <si>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</si>
  <si>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</si>
  <si>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</si>
  <si>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</si>
  <si>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</si>
  <si>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</si>
  <si>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</si>
  <si>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</si>
  <si>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</si>
  <si>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</si>
  <si>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</si>
  <si>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</si>
  <si>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</si>
  <si>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</si>
  <si>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</si>
  <si>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</si>
  <si>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</si>
  <si>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</si>
  <si>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</si>
  <si>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</si>
  <si>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</si>
  <si>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</si>
  <si>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</si>
  <si>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</si>
  <si>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</si>
  <si>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</si>
  <si>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</si>
  <si>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</si>
  <si>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</si>
  <si>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</si>
  <si>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</si>
  <si>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</si>
  <si>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</si>
  <si>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</si>
  <si>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</si>
  <si>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</si>
  <si>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</si>
  <si>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</si>
  <si>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</si>
  <si>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</si>
  <si>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</si>
  <si>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</si>
  <si>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</si>
  <si>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</si>
  <si>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</si>
  <si>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</si>
  <si>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</si>
  <si>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</si>
  <si>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</si>
  <si>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</si>
  <si>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</si>
  <si>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</si>
  <si>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</si>
  <si>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</si>
  <si>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</si>
  <si>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</si>
  <si>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</si>
  <si>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</si>
  <si>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</si>
  <si>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</si>
  <si>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</si>
  <si>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</si>
  <si>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</si>
  <si>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</si>
  <si>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</si>
  <si>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</si>
  <si>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</si>
  <si>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</si>
  <si>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</si>
  <si>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</si>
  <si>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</si>
  <si>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</si>
  <si>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</si>
  <si>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</si>
  <si>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</si>
  <si>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</si>
  <si>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</si>
  <si>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</si>
  <si>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</si>
  <si>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</si>
  <si>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</si>
  <si>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</si>
  <si>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</si>
  <si>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</si>
  <si>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</si>
  <si>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</si>
  <si>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</si>
  <si>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</si>
  <si>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</si>
  <si>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</si>
  <si>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</si>
  <si>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</si>
  <si>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</si>
  <si>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</si>
  <si>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</si>
  <si>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</si>
  <si>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</si>
  <si>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</si>
  <si>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</si>
  <si>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</si>
  <si>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</si>
  <si>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</si>
  <si>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</si>
  <si>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</si>
  <si>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</si>
  <si>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</si>
  <si>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</si>
  <si>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</si>
  <si>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</si>
  <si>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</si>
  <si>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</si>
  <si>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</si>
  <si>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</si>
  <si>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</si>
  <si>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</si>
  <si>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</si>
  <si>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</si>
  <si>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</si>
  <si>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</si>
  <si>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</si>
  <si>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</si>
  <si>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</si>
  <si>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</si>
  <si>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</si>
  <si>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</si>
  <si>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</si>
  <si>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</si>
  <si>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</si>
  <si>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</si>
  <si>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</si>
  <si>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</si>
  <si>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</si>
  <si>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</si>
  <si>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</si>
  <si>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</si>
  <si>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</si>
  <si>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</si>
  <si>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</si>
  <si>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</si>
  <si>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</si>
  <si>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</si>
  <si>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</si>
  <si>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</si>
  <si>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</si>
  <si>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</si>
  <si>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</si>
  <si>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</si>
  <si>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</si>
  <si>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</si>
  <si>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</si>
  <si>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</si>
  <si>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</si>
  <si>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</si>
  <si>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</si>
  <si>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</si>
  <si>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</si>
  <si>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</si>
  <si>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</si>
  <si>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</si>
  <si>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</si>
  <si>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</si>
  <si>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</si>
  <si>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</si>
  <si>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</si>
  <si>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</si>
  <si>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</si>
  <si>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</si>
  <si>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</si>
  <si>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</si>
  <si>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</si>
  <si>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</si>
  <si>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</si>
  <si>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</si>
  <si>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</si>
  <si>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</si>
  <si>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</si>
  <si>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</si>
  <si>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</si>
  <si>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</si>
  <si>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</si>
  <si>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</si>
  <si>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</si>
  <si>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</si>
  <si>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</si>
  <si>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</si>
  <si>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</si>
  <si>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</si>
  <si>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</si>
  <si>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</si>
  <si>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</si>
  <si>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</si>
  <si>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</si>
  <si>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</si>
  <si>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</si>
  <si>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</si>
  <si>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</si>
  <si>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</si>
  <si>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</si>
  <si>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</si>
  <si>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</si>
  <si>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</si>
  <si>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</si>
  <si>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</si>
  <si>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</si>
  <si>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</si>
  <si>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</si>
  <si>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</si>
  <si>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</si>
  <si>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</si>
  <si>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</si>
  <si>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</si>
  <si>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</si>
  <si>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</si>
  <si>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</si>
  <si>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</si>
  <si>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</si>
  <si>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</si>
  <si>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</si>
  <si>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</si>
  <si>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</si>
  <si>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</si>
  <si>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</si>
  <si>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</si>
  <si>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</si>
  <si>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</si>
  <si>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</si>
  <si>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</si>
  <si>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</si>
  <si>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</si>
  <si>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</si>
  <si>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</si>
  <si>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</si>
  <si>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</si>
  <si>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</si>
  <si>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</si>
  <si>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</si>
  <si>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</si>
  <si>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</si>
  <si>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</si>
  <si>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</si>
  <si>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</si>
  <si>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</si>
  <si>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</si>
  <si>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</si>
  <si>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</si>
  <si>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</si>
  <si>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</si>
  <si>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</si>
  <si>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</si>
  <si>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</si>
  <si>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</si>
  <si>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</si>
  <si>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</si>
  <si>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</si>
  <si>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</si>
  <si>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</si>
  <si>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</si>
  <si>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</si>
  <si>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</si>
  <si>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</si>
  <si>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</si>
  <si>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</si>
  <si>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</si>
  <si>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</si>
  <si>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</si>
  <si>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</si>
  <si>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</si>
  <si>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</si>
  <si>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</si>
  <si>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</si>
  <si>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</si>
  <si>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</si>
  <si>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</si>
  <si>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</si>
  <si>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</si>
  <si>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</si>
  <si>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</si>
  <si>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</si>
  <si>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</si>
  <si>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</si>
  <si>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</si>
  <si>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</si>
  <si>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</si>
  <si>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</si>
  <si>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</si>
  <si>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</si>
  <si>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</si>
  <si>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</si>
  <si>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</si>
  <si>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</si>
  <si>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</si>
  <si>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</si>
  <si>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</si>
  <si>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</si>
  <si>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</si>
  <si>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</si>
  <si>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</si>
  <si>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</si>
  <si>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</si>
  <si>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</si>
  <si>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</si>
  <si>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</si>
  <si>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</si>
  <si>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</si>
  <si>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</si>
  <si>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</si>
  <si>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</si>
  <si>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</si>
  <si>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</si>
  <si>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</si>
  <si>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</si>
  <si>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</si>
  <si>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</si>
  <si>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</si>
  <si>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</si>
  <si>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</si>
  <si>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</si>
  <si>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</si>
  <si>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</si>
  <si>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</si>
  <si>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</si>
  <si>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</si>
  <si>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</si>
  <si>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</si>
  <si>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</si>
  <si>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</si>
  <si>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</si>
  <si>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</si>
  <si>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</si>
  <si>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</si>
  <si>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</si>
  <si>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</si>
  <si>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</si>
  <si>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</si>
  <si>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</si>
  <si>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</si>
  <si>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</si>
  <si>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</si>
  <si>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</si>
  <si>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</si>
  <si>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</si>
  <si>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</si>
  <si>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</si>
  <si>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</si>
  <si>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</si>
  <si>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</si>
  <si>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</si>
  <si>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</si>
  <si>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</si>
  <si>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</si>
  <si>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</si>
  <si>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</si>
  <si>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</si>
  <si>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</si>
  <si>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</si>
  <si>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</si>
  <si>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</si>
  <si>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</si>
  <si>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</si>
  <si>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</si>
  <si>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</si>
  <si>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</si>
  <si>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</si>
  <si>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</si>
  <si>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</si>
  <si>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</si>
  <si>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</si>
  <si>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</si>
  <si>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</si>
  <si>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</si>
  <si>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</si>
  <si>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</si>
  <si>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</si>
  <si>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</si>
  <si>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</si>
  <si>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</si>
  <si>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</si>
  <si>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</si>
  <si>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</si>
  <si>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</si>
  <si>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</si>
  <si>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</si>
  <si>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</si>
  <si>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</si>
  <si>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</si>
  <si>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</si>
  <si>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</si>
  <si>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</si>
  <si>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</si>
  <si>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</si>
  <si>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</si>
  <si>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</si>
  <si>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</si>
  <si>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</si>
  <si>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</si>
  <si>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</si>
  <si>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</si>
  <si>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</si>
  <si>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</si>
  <si>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</si>
  <si>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</si>
  <si>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</si>
  <si>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</si>
  <si>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</si>
  <si>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</si>
  <si>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</si>
  <si>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</si>
  <si>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</si>
  <si>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</si>
  <si>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</si>
  <si>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</si>
  <si>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</si>
  <si>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</si>
  <si>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</si>
  <si>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</si>
  <si>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</si>
  <si>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</si>
  <si>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</si>
  <si>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</si>
  <si>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</si>
  <si>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</si>
  <si>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</si>
  <si>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t>
  </si>
  <si>
    <t>stanje na dan 31.12.2024.</t>
  </si>
  <si>
    <t>u razdoblju 01.01.2024. do 31.12.2024.</t>
  </si>
  <si>
    <t xml:space="preserve">BILJEŠKE UZ FINANCIJSKE IZVJEŠTAJE - TFI
(koji se sastavljaju za tromjesečna razdoblja)
Naziv izdavatelja:   AUTO HRVATSKA D.D.
OIB:   42523247815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</si>
</sst>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2" xfId="6" xr:uid="{4D2FAE53-8C22-4A65-9CCC-82A497BD5D5D}"/>
    <cellStyle name="Obično_Izvještaj o novčanom toku 2" xfId="7" xr:uid="{1B13A1D3-E9D5-41A8-8741-A0BF3B4ED1F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P7" sqref="P7:P8"/>
    </sheetView>
  </sheetViews>
  <sheetFormatPr defaultColWidth="9.28515625" defaultRowHeight="15" x14ac:dyDescent="0.25"/>
  <cols>
    <col min="1" max="8" width="9.28515625" style="74"/>
    <col min="9" max="9" width="15.28515625" style="74" customWidth="1"/>
    <col min="10" max="10" width="9.28515625" style="74"/>
    <col min="11" max="13" width="9.28515625" style="72"/>
    <col min="14" max="14" width="9.28515625" style="73"/>
    <col min="15" max="20" width="9.28515625" style="72"/>
    <col min="21" max="16384" width="9.28515625" style="74"/>
  </cols>
  <sheetData>
    <row r="1" spans="1:20" ht="15.75" x14ac:dyDescent="0.25">
      <c r="A1" s="177" t="s">
        <v>307</v>
      </c>
      <c r="B1" s="178"/>
      <c r="C1" s="178"/>
      <c r="D1" s="92"/>
      <c r="E1" s="92"/>
      <c r="F1" s="92"/>
      <c r="G1" s="92"/>
      <c r="H1" s="92"/>
      <c r="I1" s="92"/>
      <c r="J1" s="93"/>
    </row>
    <row r="2" spans="1:20" ht="14.6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6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6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6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88</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6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460</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461</v>
      </c>
      <c r="D54" s="144"/>
      <c r="E54" s="145"/>
      <c r="F54" s="138"/>
      <c r="G54" s="138"/>
      <c r="H54" s="146"/>
      <c r="I54" s="146"/>
      <c r="J54" s="147"/>
    </row>
    <row r="55" spans="1:10" x14ac:dyDescent="0.25">
      <c r="A55" s="111"/>
      <c r="B55" s="112"/>
      <c r="C55" s="118"/>
      <c r="D55" s="112"/>
      <c r="E55" s="138"/>
      <c r="F55" s="138"/>
      <c r="G55" s="138"/>
      <c r="H55" s="138"/>
      <c r="I55" s="112"/>
      <c r="J55" s="115"/>
    </row>
    <row r="56" spans="1:10" ht="14.65" customHeight="1" x14ac:dyDescent="0.25">
      <c r="A56" s="131" t="s">
        <v>314</v>
      </c>
      <c r="B56" s="132"/>
      <c r="C56" s="133" t="s">
        <v>462</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t="s">
        <v>463</v>
      </c>
      <c r="D58" s="134"/>
      <c r="E58" s="134"/>
      <c r="F58" s="134"/>
      <c r="G58" s="134"/>
      <c r="H58" s="134"/>
      <c r="I58" s="134"/>
      <c r="J58" s="135"/>
    </row>
    <row r="59" spans="1:10" ht="14.65" customHeight="1" x14ac:dyDescent="0.25">
      <c r="A59" s="111"/>
      <c r="B59" s="112"/>
      <c r="C59" s="136" t="s">
        <v>347</v>
      </c>
      <c r="D59" s="136"/>
      <c r="E59" s="136"/>
      <c r="F59" s="136"/>
      <c r="G59" s="112"/>
      <c r="H59" s="112"/>
      <c r="I59" s="112"/>
      <c r="J59" s="115"/>
    </row>
    <row r="60" spans="1:10" x14ac:dyDescent="0.25">
      <c r="A60" s="131" t="s">
        <v>348</v>
      </c>
      <c r="B60" s="132"/>
      <c r="C60" s="133" t="s">
        <v>464</v>
      </c>
      <c r="D60" s="134"/>
      <c r="E60" s="134"/>
      <c r="F60" s="134"/>
      <c r="G60" s="134"/>
      <c r="H60" s="134"/>
      <c r="I60" s="134"/>
      <c r="J60" s="135"/>
    </row>
    <row r="61" spans="1:10" ht="14.65" customHeight="1" x14ac:dyDescent="0.25">
      <c r="A61" s="128"/>
      <c r="B61" s="129"/>
      <c r="C61" s="137" t="s">
        <v>349</v>
      </c>
      <c r="D61" s="137"/>
      <c r="E61" s="137"/>
      <c r="F61" s="137"/>
      <c r="G61" s="137"/>
      <c r="H61" s="129"/>
      <c r="I61" s="129"/>
      <c r="J61" s="130"/>
    </row>
    <row r="68" ht="27" customHeight="1" x14ac:dyDescent="0.25"/>
    <row r="72" ht="38.65"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4"/>
  <sheetViews>
    <sheetView tabSelected="1" view="pageBreakPreview" topLeftCell="A93" zoomScale="70" zoomScaleNormal="100" zoomScaleSheetLayoutView="70" workbookViewId="0">
      <selection activeCell="O25" sqref="O25"/>
    </sheetView>
  </sheetViews>
  <sheetFormatPr defaultColWidth="8.7109375" defaultRowHeight="12.75" x14ac:dyDescent="0.2"/>
  <cols>
    <col min="1" max="7" width="8.7109375" style="81"/>
    <col min="8" max="9" width="16.42578125" style="84" customWidth="1"/>
    <col min="10" max="10" width="10.28515625" style="81" bestFit="1" customWidth="1"/>
    <col min="11" max="16384" width="8.71093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57154954</v>
      </c>
      <c r="I9" s="82">
        <f>I10+I17+I27+I38+I43</f>
        <v>66689241</v>
      </c>
    </row>
    <row r="10" spans="1:9" ht="12.75" customHeight="1" x14ac:dyDescent="0.2">
      <c r="A10" s="194" t="s">
        <v>5</v>
      </c>
      <c r="B10" s="194"/>
      <c r="C10" s="194"/>
      <c r="D10" s="194"/>
      <c r="E10" s="194"/>
      <c r="F10" s="194"/>
      <c r="G10" s="12">
        <v>3</v>
      </c>
      <c r="H10" s="82">
        <f>H11+H12+H13+H14+H15+H16</f>
        <v>29556</v>
      </c>
      <c r="I10" s="82">
        <f>I11+I12+I13+I14+I15+I16</f>
        <v>236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29556</v>
      </c>
      <c r="I12" s="18">
        <v>236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34885238</v>
      </c>
      <c r="I17" s="82">
        <f>I18+I19+I20+I21+I22+I23+I24+I25+I26</f>
        <v>43604952</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701233</v>
      </c>
      <c r="I20" s="18">
        <v>730816</v>
      </c>
    </row>
    <row r="21" spans="1:9" ht="12.75" customHeight="1" x14ac:dyDescent="0.2">
      <c r="A21" s="190" t="s">
        <v>16</v>
      </c>
      <c r="B21" s="190"/>
      <c r="C21" s="190"/>
      <c r="D21" s="190"/>
      <c r="E21" s="190"/>
      <c r="F21" s="190"/>
      <c r="G21" s="11">
        <v>14</v>
      </c>
      <c r="H21" s="18">
        <v>235030</v>
      </c>
      <c r="I21" s="18">
        <v>8220566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334269</v>
      </c>
      <c r="I24" s="18">
        <v>1516320</v>
      </c>
    </row>
    <row r="25" spans="1:9" ht="12.75" customHeight="1" x14ac:dyDescent="0.2">
      <c r="A25" s="190" t="s">
        <v>20</v>
      </c>
      <c r="B25" s="190"/>
      <c r="C25" s="190"/>
      <c r="D25" s="190"/>
      <c r="E25" s="190"/>
      <c r="F25" s="190"/>
      <c r="G25" s="11">
        <v>18</v>
      </c>
      <c r="H25" s="18">
        <v>87310</v>
      </c>
      <c r="I25" s="18">
        <v>87309</v>
      </c>
    </row>
    <row r="26" spans="1:9" ht="12.75" customHeight="1" x14ac:dyDescent="0.2">
      <c r="A26" s="190" t="s">
        <v>21</v>
      </c>
      <c r="B26" s="190"/>
      <c r="C26" s="190"/>
      <c r="D26" s="190"/>
      <c r="E26" s="190"/>
      <c r="F26" s="190"/>
      <c r="G26" s="11">
        <v>19</v>
      </c>
      <c r="H26" s="18">
        <v>33527396</v>
      </c>
      <c r="I26" s="18">
        <v>33049941</v>
      </c>
    </row>
    <row r="27" spans="1:9" ht="12.75" customHeight="1" x14ac:dyDescent="0.2">
      <c r="A27" s="194" t="s">
        <v>22</v>
      </c>
      <c r="B27" s="194"/>
      <c r="C27" s="194"/>
      <c r="D27" s="194"/>
      <c r="E27" s="194"/>
      <c r="F27" s="194"/>
      <c r="G27" s="12">
        <v>20</v>
      </c>
      <c r="H27" s="82">
        <f>SUM(H28:H37)</f>
        <v>22118689</v>
      </c>
      <c r="I27" s="82">
        <f>SUM(I28:I37)</f>
        <v>22918689</v>
      </c>
    </row>
    <row r="28" spans="1:9" ht="12.75" customHeight="1" x14ac:dyDescent="0.2">
      <c r="A28" s="190" t="s">
        <v>23</v>
      </c>
      <c r="B28" s="190"/>
      <c r="C28" s="190"/>
      <c r="D28" s="190"/>
      <c r="E28" s="190"/>
      <c r="F28" s="190"/>
      <c r="G28" s="11">
        <v>21</v>
      </c>
      <c r="H28" s="18">
        <v>22118689</v>
      </c>
      <c r="I28" s="18">
        <v>22918689</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6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121471</v>
      </c>
      <c r="I38" s="82">
        <f>I39+I40+I41+I42</f>
        <v>165364</v>
      </c>
    </row>
    <row r="39" spans="1:9" ht="12.75" customHeight="1" x14ac:dyDescent="0.2">
      <c r="A39" s="190" t="s">
        <v>34</v>
      </c>
      <c r="B39" s="190"/>
      <c r="C39" s="190"/>
      <c r="D39" s="190"/>
      <c r="E39" s="190"/>
      <c r="F39" s="190"/>
      <c r="G39" s="11">
        <v>32</v>
      </c>
      <c r="H39" s="18">
        <v>121471</v>
      </c>
      <c r="I39" s="18">
        <v>165364</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18924692</v>
      </c>
      <c r="I44" s="82">
        <f>I45+I53+I60+I70</f>
        <v>20209695</v>
      </c>
    </row>
    <row r="45" spans="1:9" ht="12.75" customHeight="1" x14ac:dyDescent="0.2">
      <c r="A45" s="194" t="s">
        <v>39</v>
      </c>
      <c r="B45" s="194"/>
      <c r="C45" s="194"/>
      <c r="D45" s="194"/>
      <c r="E45" s="194"/>
      <c r="F45" s="194"/>
      <c r="G45" s="12">
        <v>38</v>
      </c>
      <c r="H45" s="82">
        <f>SUM(H46:H52)</f>
        <v>25131</v>
      </c>
      <c r="I45" s="82">
        <f>SUM(I46:I52)</f>
        <v>1355573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379</v>
      </c>
      <c r="I49" s="18">
        <v>133951</v>
      </c>
    </row>
    <row r="50" spans="1:9" ht="12.75" customHeight="1" x14ac:dyDescent="0.2">
      <c r="A50" s="190" t="s">
        <v>44</v>
      </c>
      <c r="B50" s="190"/>
      <c r="C50" s="190"/>
      <c r="D50" s="190"/>
      <c r="E50" s="190"/>
      <c r="F50" s="190"/>
      <c r="G50" s="11">
        <v>43</v>
      </c>
      <c r="H50" s="18">
        <v>24752</v>
      </c>
      <c r="I50" s="18">
        <v>1221622</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2793990</v>
      </c>
      <c r="I53" s="82">
        <f>SUM(I54:I59)</f>
        <v>6970500</v>
      </c>
    </row>
    <row r="54" spans="1:9" ht="12.75" customHeight="1" x14ac:dyDescent="0.2">
      <c r="A54" s="190" t="s">
        <v>48</v>
      </c>
      <c r="B54" s="190"/>
      <c r="C54" s="190"/>
      <c r="D54" s="190"/>
      <c r="E54" s="190"/>
      <c r="F54" s="190"/>
      <c r="G54" s="11">
        <v>47</v>
      </c>
      <c r="H54" s="18">
        <v>2136027</v>
      </c>
      <c r="I54" s="18">
        <v>6086746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575171</v>
      </c>
      <c r="I56" s="18">
        <v>492041</v>
      </c>
    </row>
    <row r="57" spans="1:9" ht="12.75" customHeight="1" x14ac:dyDescent="0.2">
      <c r="A57" s="190" t="s">
        <v>51</v>
      </c>
      <c r="B57" s="190"/>
      <c r="C57" s="190"/>
      <c r="D57" s="190"/>
      <c r="E57" s="190"/>
      <c r="F57" s="190"/>
      <c r="G57" s="11">
        <v>50</v>
      </c>
      <c r="H57" s="18">
        <v>2152</v>
      </c>
      <c r="I57" s="18">
        <v>1559</v>
      </c>
    </row>
    <row r="58" spans="1:9" ht="12.75" customHeight="1" x14ac:dyDescent="0.2">
      <c r="A58" s="190" t="s">
        <v>52</v>
      </c>
      <c r="B58" s="190"/>
      <c r="C58" s="190"/>
      <c r="D58" s="190"/>
      <c r="E58" s="190"/>
      <c r="F58" s="190"/>
      <c r="G58" s="11">
        <v>51</v>
      </c>
      <c r="H58" s="18">
        <v>57591</v>
      </c>
      <c r="I58" s="18">
        <v>367107</v>
      </c>
    </row>
    <row r="59" spans="1:9" ht="12.75" customHeight="1" x14ac:dyDescent="0.2">
      <c r="A59" s="190" t="s">
        <v>53</v>
      </c>
      <c r="B59" s="190"/>
      <c r="C59" s="190"/>
      <c r="D59" s="190"/>
      <c r="E59" s="190"/>
      <c r="F59" s="190"/>
      <c r="G59" s="11">
        <v>52</v>
      </c>
      <c r="H59" s="18">
        <v>23049</v>
      </c>
      <c r="I59" s="18">
        <v>23047</v>
      </c>
    </row>
    <row r="60" spans="1:9" ht="12.75" customHeight="1" x14ac:dyDescent="0.2">
      <c r="A60" s="194" t="s">
        <v>54</v>
      </c>
      <c r="B60" s="194"/>
      <c r="C60" s="194"/>
      <c r="D60" s="194"/>
      <c r="E60" s="194"/>
      <c r="F60" s="194"/>
      <c r="G60" s="12">
        <v>53</v>
      </c>
      <c r="H60" s="82">
        <f>SUM(H61:H69)</f>
        <v>10118815</v>
      </c>
      <c r="I60" s="82">
        <f>SUM(I61:I69)</f>
        <v>73000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10096703</v>
      </c>
      <c r="I63" s="18">
        <v>73000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22112</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5986756</v>
      </c>
      <c r="I70" s="18">
        <v>11810622</v>
      </c>
    </row>
    <row r="71" spans="1:9" ht="12.75" customHeight="1" x14ac:dyDescent="0.2">
      <c r="A71" s="191" t="s">
        <v>58</v>
      </c>
      <c r="B71" s="191"/>
      <c r="C71" s="191"/>
      <c r="D71" s="191"/>
      <c r="E71" s="191"/>
      <c r="F71" s="191"/>
      <c r="G71" s="11">
        <v>64</v>
      </c>
      <c r="H71" s="18">
        <v>167824</v>
      </c>
      <c r="I71" s="18">
        <v>308229</v>
      </c>
    </row>
    <row r="72" spans="1:9" ht="12.75" customHeight="1" x14ac:dyDescent="0.2">
      <c r="A72" s="192" t="s">
        <v>304</v>
      </c>
      <c r="B72" s="192"/>
      <c r="C72" s="192"/>
      <c r="D72" s="192"/>
      <c r="E72" s="192"/>
      <c r="F72" s="192"/>
      <c r="G72" s="12">
        <v>65</v>
      </c>
      <c r="H72" s="82">
        <f>H8+H9+H44+H71</f>
        <v>76247470</v>
      </c>
      <c r="I72" s="82">
        <f>I8+I9+I44+I71</f>
        <v>87207165</v>
      </c>
    </row>
    <row r="73" spans="1:9" ht="12.75" customHeight="1" x14ac:dyDescent="0.2">
      <c r="A73" s="191" t="s">
        <v>59</v>
      </c>
      <c r="B73" s="191"/>
      <c r="C73" s="191"/>
      <c r="D73" s="191"/>
      <c r="E73" s="191"/>
      <c r="F73" s="191"/>
      <c r="G73" s="11">
        <v>66</v>
      </c>
      <c r="H73" s="18">
        <v>37916297</v>
      </c>
      <c r="I73" s="18">
        <v>39109432</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72840200</v>
      </c>
      <c r="I75" s="83">
        <f>I76+I77+I78+I84+I85+I91+I94+I97</f>
        <v>81428836</v>
      </c>
    </row>
    <row r="76" spans="1:9" ht="12.75" customHeight="1" x14ac:dyDescent="0.2">
      <c r="A76" s="190" t="s">
        <v>61</v>
      </c>
      <c r="B76" s="190"/>
      <c r="C76" s="190"/>
      <c r="D76" s="190"/>
      <c r="E76" s="190"/>
      <c r="F76" s="190"/>
      <c r="G76" s="11">
        <v>68</v>
      </c>
      <c r="H76" s="18">
        <v>7800000</v>
      </c>
      <c r="I76" s="18">
        <v>7800000</v>
      </c>
    </row>
    <row r="77" spans="1:9" ht="12.75" customHeight="1" x14ac:dyDescent="0.2">
      <c r="A77" s="190" t="s">
        <v>62</v>
      </c>
      <c r="B77" s="190"/>
      <c r="C77" s="190"/>
      <c r="D77" s="190"/>
      <c r="E77" s="190"/>
      <c r="F77" s="190"/>
      <c r="G77" s="11">
        <v>69</v>
      </c>
      <c r="H77" s="18">
        <v>5829274</v>
      </c>
      <c r="I77" s="18">
        <v>6521104</v>
      </c>
    </row>
    <row r="78" spans="1:9" ht="12.75" customHeight="1" x14ac:dyDescent="0.2">
      <c r="A78" s="194" t="s">
        <v>63</v>
      </c>
      <c r="B78" s="194"/>
      <c r="C78" s="194"/>
      <c r="D78" s="194"/>
      <c r="E78" s="194"/>
      <c r="F78" s="194"/>
      <c r="G78" s="12">
        <v>70</v>
      </c>
      <c r="H78" s="83">
        <f>SUM(H79:H83)</f>
        <v>5403450</v>
      </c>
      <c r="I78" s="83">
        <f>SUM(I79:I83)</f>
        <v>5763339</v>
      </c>
    </row>
    <row r="79" spans="1:9" ht="12.75" customHeight="1" x14ac:dyDescent="0.2">
      <c r="A79" s="190" t="s">
        <v>64</v>
      </c>
      <c r="B79" s="190"/>
      <c r="C79" s="190"/>
      <c r="D79" s="190"/>
      <c r="E79" s="190"/>
      <c r="F79" s="190"/>
      <c r="G79" s="11">
        <v>71</v>
      </c>
      <c r="H79" s="18">
        <v>398168</v>
      </c>
      <c r="I79" s="18">
        <v>398168</v>
      </c>
    </row>
    <row r="80" spans="1:9" ht="12.75" customHeight="1" x14ac:dyDescent="0.2">
      <c r="A80" s="190" t="s">
        <v>65</v>
      </c>
      <c r="B80" s="190"/>
      <c r="C80" s="190"/>
      <c r="D80" s="190"/>
      <c r="E80" s="190"/>
      <c r="F80" s="190"/>
      <c r="G80" s="11">
        <v>72</v>
      </c>
      <c r="H80" s="18">
        <v>3394875</v>
      </c>
      <c r="I80" s="18">
        <v>3034986</v>
      </c>
    </row>
    <row r="81" spans="1:9" ht="12.75" customHeight="1" x14ac:dyDescent="0.2">
      <c r="A81" s="190" t="s">
        <v>66</v>
      </c>
      <c r="B81" s="190"/>
      <c r="C81" s="190"/>
      <c r="D81" s="190"/>
      <c r="E81" s="190"/>
      <c r="F81" s="190"/>
      <c r="G81" s="11">
        <v>73</v>
      </c>
      <c r="H81" s="18">
        <v>-3394875</v>
      </c>
      <c r="I81" s="18">
        <v>-3034986</v>
      </c>
    </row>
    <row r="82" spans="1:9" ht="12.75" customHeight="1" x14ac:dyDescent="0.2">
      <c r="A82" s="190" t="s">
        <v>67</v>
      </c>
      <c r="B82" s="190"/>
      <c r="C82" s="190"/>
      <c r="D82" s="190"/>
      <c r="E82" s="190"/>
      <c r="F82" s="190"/>
      <c r="G82" s="11">
        <v>74</v>
      </c>
      <c r="H82" s="18">
        <v>1990842</v>
      </c>
      <c r="I82" s="18">
        <v>1990842</v>
      </c>
    </row>
    <row r="83" spans="1:9" ht="12.75" customHeight="1" x14ac:dyDescent="0.2">
      <c r="A83" s="190" t="s">
        <v>68</v>
      </c>
      <c r="B83" s="190"/>
      <c r="C83" s="190"/>
      <c r="D83" s="190"/>
      <c r="E83" s="190"/>
      <c r="F83" s="190"/>
      <c r="G83" s="11">
        <v>75</v>
      </c>
      <c r="H83" s="18">
        <v>3014440</v>
      </c>
      <c r="I83" s="18">
        <v>3374329</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45492514</v>
      </c>
      <c r="I91" s="82">
        <f>I92-I93</f>
        <v>49259436</v>
      </c>
    </row>
    <row r="92" spans="1:9" ht="12.75" customHeight="1" x14ac:dyDescent="0.2">
      <c r="A92" s="190" t="s">
        <v>72</v>
      </c>
      <c r="B92" s="190"/>
      <c r="C92" s="190"/>
      <c r="D92" s="190"/>
      <c r="E92" s="190"/>
      <c r="F92" s="190"/>
      <c r="G92" s="11">
        <v>84</v>
      </c>
      <c r="H92" s="18">
        <v>45492514</v>
      </c>
      <c r="I92" s="18">
        <v>49259436</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8314962</v>
      </c>
      <c r="I94" s="82">
        <f>I95-I96</f>
        <v>12084957</v>
      </c>
    </row>
    <row r="95" spans="1:9" ht="12.75" customHeight="1" x14ac:dyDescent="0.2">
      <c r="A95" s="190" t="s">
        <v>74</v>
      </c>
      <c r="B95" s="190"/>
      <c r="C95" s="190"/>
      <c r="D95" s="190"/>
      <c r="E95" s="190"/>
      <c r="F95" s="190"/>
      <c r="G95" s="11">
        <v>87</v>
      </c>
      <c r="H95" s="18">
        <v>8314962</v>
      </c>
      <c r="I95" s="18">
        <v>12084957</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216349</v>
      </c>
      <c r="I98" s="82">
        <f>SUM(I99:I104)</f>
        <v>218603</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216349</v>
      </c>
      <c r="I101" s="18">
        <v>218603</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549440</v>
      </c>
      <c r="I105" s="82">
        <f>SUM(I106:I116)</f>
        <v>1201210</v>
      </c>
    </row>
    <row r="106" spans="1:9" ht="12.75" customHeight="1" x14ac:dyDescent="0.2">
      <c r="A106" s="190" t="s">
        <v>83</v>
      </c>
      <c r="B106" s="190"/>
      <c r="C106" s="190"/>
      <c r="D106" s="190"/>
      <c r="E106" s="190"/>
      <c r="F106" s="190"/>
      <c r="G106" s="11">
        <v>98</v>
      </c>
      <c r="H106" s="18">
        <v>0</v>
      </c>
      <c r="I106" s="18">
        <v>539156</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390636</v>
      </c>
      <c r="I110" s="18">
        <v>460810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13" ht="12.75" customHeight="1" x14ac:dyDescent="0.2">
      <c r="A113" s="190" t="s">
        <v>90</v>
      </c>
      <c r="B113" s="190"/>
      <c r="C113" s="190"/>
      <c r="D113" s="190"/>
      <c r="E113" s="190"/>
      <c r="F113" s="190"/>
      <c r="G113" s="11">
        <v>105</v>
      </c>
      <c r="H113" s="18">
        <v>0</v>
      </c>
      <c r="I113" s="18">
        <v>0</v>
      </c>
    </row>
    <row r="114" spans="1:13" ht="12.75" customHeight="1" x14ac:dyDescent="0.2">
      <c r="A114" s="190" t="s">
        <v>91</v>
      </c>
      <c r="B114" s="190"/>
      <c r="C114" s="190"/>
      <c r="D114" s="190"/>
      <c r="E114" s="190"/>
      <c r="F114" s="190"/>
      <c r="G114" s="11">
        <v>106</v>
      </c>
      <c r="H114" s="18">
        <v>0</v>
      </c>
      <c r="I114" s="18">
        <v>0</v>
      </c>
    </row>
    <row r="115" spans="1:13" ht="12.75" customHeight="1" x14ac:dyDescent="0.2">
      <c r="A115" s="190" t="s">
        <v>92</v>
      </c>
      <c r="B115" s="190"/>
      <c r="C115" s="190"/>
      <c r="D115" s="190"/>
      <c r="E115" s="190"/>
      <c r="F115" s="190"/>
      <c r="G115" s="11">
        <v>107</v>
      </c>
      <c r="H115" s="18">
        <v>158804</v>
      </c>
      <c r="I115" s="18">
        <v>201244</v>
      </c>
    </row>
    <row r="116" spans="1:13" ht="12.75" customHeight="1" x14ac:dyDescent="0.2">
      <c r="A116" s="190" t="s">
        <v>93</v>
      </c>
      <c r="B116" s="190"/>
      <c r="C116" s="190"/>
      <c r="D116" s="190"/>
      <c r="E116" s="190"/>
      <c r="F116" s="190"/>
      <c r="G116" s="11">
        <v>108</v>
      </c>
      <c r="H116" s="18">
        <v>0</v>
      </c>
      <c r="I116" s="18">
        <v>0</v>
      </c>
    </row>
    <row r="117" spans="1:13" ht="12.75" customHeight="1" x14ac:dyDescent="0.2">
      <c r="A117" s="192" t="s">
        <v>357</v>
      </c>
      <c r="B117" s="192"/>
      <c r="C117" s="192"/>
      <c r="D117" s="192"/>
      <c r="E117" s="192"/>
      <c r="F117" s="192"/>
      <c r="G117" s="12">
        <v>109</v>
      </c>
      <c r="H117" s="82">
        <f>SUM(H118:H131)</f>
        <v>2100574</v>
      </c>
      <c r="I117" s="82">
        <f>SUM(I118:I131)</f>
        <v>3670460</v>
      </c>
    </row>
    <row r="118" spans="1:13" ht="12.75" customHeight="1" x14ac:dyDescent="0.2">
      <c r="A118" s="190" t="s">
        <v>83</v>
      </c>
      <c r="B118" s="190"/>
      <c r="C118" s="190"/>
      <c r="D118" s="190"/>
      <c r="E118" s="190"/>
      <c r="F118" s="190"/>
      <c r="G118" s="11">
        <v>110</v>
      </c>
      <c r="H118" s="18">
        <v>24104</v>
      </c>
      <c r="I118" s="18">
        <v>599993</v>
      </c>
      <c r="M118" s="81" t="s">
        <v>466</v>
      </c>
    </row>
    <row r="119" spans="1:13" ht="22.15" customHeight="1" x14ac:dyDescent="0.2">
      <c r="A119" s="190" t="s">
        <v>84</v>
      </c>
      <c r="B119" s="190"/>
      <c r="C119" s="190"/>
      <c r="D119" s="190"/>
      <c r="E119" s="190"/>
      <c r="F119" s="190"/>
      <c r="G119" s="11">
        <v>111</v>
      </c>
      <c r="H119" s="18">
        <v>0</v>
      </c>
      <c r="I119" s="18">
        <v>0</v>
      </c>
    </row>
    <row r="120" spans="1:13" ht="12.75" customHeight="1" x14ac:dyDescent="0.2">
      <c r="A120" s="190" t="s">
        <v>85</v>
      </c>
      <c r="B120" s="190"/>
      <c r="C120" s="190"/>
      <c r="D120" s="190"/>
      <c r="E120" s="190"/>
      <c r="F120" s="190"/>
      <c r="G120" s="11">
        <v>112</v>
      </c>
      <c r="H120" s="18">
        <v>0</v>
      </c>
      <c r="I120" s="18">
        <v>0</v>
      </c>
    </row>
    <row r="121" spans="1:13" ht="23.65" customHeight="1" x14ac:dyDescent="0.2">
      <c r="A121" s="190" t="s">
        <v>86</v>
      </c>
      <c r="B121" s="190"/>
      <c r="C121" s="190"/>
      <c r="D121" s="190"/>
      <c r="E121" s="190"/>
      <c r="F121" s="190"/>
      <c r="G121" s="11">
        <v>113</v>
      </c>
      <c r="H121" s="18">
        <v>0</v>
      </c>
      <c r="I121" s="18">
        <v>0</v>
      </c>
    </row>
    <row r="122" spans="1:13" ht="12.75" customHeight="1" x14ac:dyDescent="0.2">
      <c r="A122" s="190" t="s">
        <v>87</v>
      </c>
      <c r="B122" s="190"/>
      <c r="C122" s="190"/>
      <c r="D122" s="190"/>
      <c r="E122" s="190"/>
      <c r="F122" s="190"/>
      <c r="G122" s="11">
        <v>114</v>
      </c>
      <c r="H122" s="18">
        <v>0</v>
      </c>
      <c r="I122" s="18">
        <v>0</v>
      </c>
    </row>
    <row r="123" spans="1:13" ht="12.75" customHeight="1" x14ac:dyDescent="0.2">
      <c r="A123" s="190" t="s">
        <v>88</v>
      </c>
      <c r="B123" s="190"/>
      <c r="C123" s="190"/>
      <c r="D123" s="190"/>
      <c r="E123" s="190"/>
      <c r="F123" s="190"/>
      <c r="G123" s="11">
        <v>115</v>
      </c>
      <c r="H123" s="18">
        <v>0</v>
      </c>
      <c r="I123" s="18">
        <v>0</v>
      </c>
    </row>
    <row r="124" spans="1:13" ht="12.75" customHeight="1" x14ac:dyDescent="0.2">
      <c r="A124" s="190" t="s">
        <v>89</v>
      </c>
      <c r="B124" s="190"/>
      <c r="C124" s="190"/>
      <c r="D124" s="190"/>
      <c r="E124" s="190"/>
      <c r="F124" s="190"/>
      <c r="G124" s="11">
        <v>116</v>
      </c>
      <c r="H124" s="18">
        <v>1436</v>
      </c>
      <c r="I124" s="18">
        <v>248736</v>
      </c>
    </row>
    <row r="125" spans="1:13" ht="12.75" customHeight="1" x14ac:dyDescent="0.2">
      <c r="A125" s="190" t="s">
        <v>90</v>
      </c>
      <c r="B125" s="190"/>
      <c r="C125" s="190"/>
      <c r="D125" s="190"/>
      <c r="E125" s="190"/>
      <c r="F125" s="190"/>
      <c r="G125" s="11">
        <v>117</v>
      </c>
      <c r="H125" s="18">
        <v>865389</v>
      </c>
      <c r="I125" s="18">
        <v>1509560</v>
      </c>
    </row>
    <row r="126" spans="1:13" x14ac:dyDescent="0.2">
      <c r="A126" s="190" t="s">
        <v>91</v>
      </c>
      <c r="B126" s="190"/>
      <c r="C126" s="190"/>
      <c r="D126" s="190"/>
      <c r="E126" s="190"/>
      <c r="F126" s="190"/>
      <c r="G126" s="11">
        <v>118</v>
      </c>
      <c r="H126" s="18">
        <v>0</v>
      </c>
      <c r="I126" s="18">
        <v>0</v>
      </c>
    </row>
    <row r="127" spans="1:13" x14ac:dyDescent="0.2">
      <c r="A127" s="190" t="s">
        <v>94</v>
      </c>
      <c r="B127" s="190"/>
      <c r="C127" s="190"/>
      <c r="D127" s="190"/>
      <c r="E127" s="190"/>
      <c r="F127" s="190"/>
      <c r="G127" s="11">
        <v>119</v>
      </c>
      <c r="H127" s="18">
        <v>152281</v>
      </c>
      <c r="I127" s="18">
        <v>185487</v>
      </c>
    </row>
    <row r="128" spans="1:13" x14ac:dyDescent="0.2">
      <c r="A128" s="190" t="s">
        <v>95</v>
      </c>
      <c r="B128" s="190"/>
      <c r="C128" s="190"/>
      <c r="D128" s="190"/>
      <c r="E128" s="190"/>
      <c r="F128" s="190"/>
      <c r="G128" s="11">
        <v>120</v>
      </c>
      <c r="H128" s="18">
        <v>774463</v>
      </c>
      <c r="I128" s="18">
        <v>747953</v>
      </c>
    </row>
    <row r="129" spans="1:9" x14ac:dyDescent="0.2">
      <c r="A129" s="190" t="s">
        <v>96</v>
      </c>
      <c r="B129" s="190"/>
      <c r="C129" s="190"/>
      <c r="D129" s="190"/>
      <c r="E129" s="190"/>
      <c r="F129" s="190"/>
      <c r="G129" s="11">
        <v>121</v>
      </c>
      <c r="H129" s="18">
        <v>200248</v>
      </c>
      <c r="I129" s="18">
        <v>273892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82653</v>
      </c>
      <c r="I131" s="18">
        <v>104839</v>
      </c>
    </row>
    <row r="132" spans="1:9" ht="22.15" customHeight="1" x14ac:dyDescent="0.2">
      <c r="A132" s="191" t="s">
        <v>99</v>
      </c>
      <c r="B132" s="191"/>
      <c r="C132" s="191"/>
      <c r="D132" s="191"/>
      <c r="E132" s="191"/>
      <c r="F132" s="191"/>
      <c r="G132" s="11">
        <v>124</v>
      </c>
      <c r="H132" s="18">
        <v>540907</v>
      </c>
      <c r="I132" s="18">
        <v>688056</v>
      </c>
    </row>
    <row r="133" spans="1:9" ht="12.75" customHeight="1" x14ac:dyDescent="0.2">
      <c r="A133" s="192" t="s">
        <v>358</v>
      </c>
      <c r="B133" s="192"/>
      <c r="C133" s="192"/>
      <c r="D133" s="192"/>
      <c r="E133" s="192"/>
      <c r="F133" s="192"/>
      <c r="G133" s="12">
        <v>125</v>
      </c>
      <c r="H133" s="82">
        <f>H75+H98+H105+H117+H132</f>
        <v>76247470</v>
      </c>
      <c r="I133" s="82">
        <f>I75+I98+I105+I117+I132</f>
        <v>87207165</v>
      </c>
    </row>
    <row r="134" spans="1:9" x14ac:dyDescent="0.2">
      <c r="A134" s="191" t="s">
        <v>100</v>
      </c>
      <c r="B134" s="191"/>
      <c r="C134" s="191"/>
      <c r="D134" s="191"/>
      <c r="E134" s="191"/>
      <c r="F134" s="191"/>
      <c r="G134" s="11">
        <v>126</v>
      </c>
      <c r="H134" s="18">
        <v>37916297</v>
      </c>
      <c r="I134" s="18">
        <v>39109432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8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70" zoomScaleNormal="100" zoomScaleSheetLayoutView="70" workbookViewId="0">
      <selection activeCell="M43" sqref="M43"/>
    </sheetView>
  </sheetViews>
  <sheetFormatPr defaultRowHeight="12.75" x14ac:dyDescent="0.2"/>
  <cols>
    <col min="1" max="7" width="9.28515625" style="45"/>
    <col min="8" max="11" width="19.28515625" style="44" customWidth="1"/>
    <col min="12" max="263" width="9.28515625" style="45"/>
    <col min="264" max="264" width="9.7109375" style="45" bestFit="1" customWidth="1"/>
    <col min="265" max="265" width="11.7109375" style="45" bestFit="1" customWidth="1"/>
    <col min="266" max="519" width="9.28515625" style="45"/>
    <col min="520" max="520" width="9.7109375" style="45" bestFit="1" customWidth="1"/>
    <col min="521" max="521" width="11.7109375" style="45" bestFit="1" customWidth="1"/>
    <col min="522" max="775" width="9.28515625" style="45"/>
    <col min="776" max="776" width="9.7109375" style="45" bestFit="1" customWidth="1"/>
    <col min="777" max="777" width="11.7109375" style="45" bestFit="1" customWidth="1"/>
    <col min="778" max="1031" width="9.28515625" style="45"/>
    <col min="1032" max="1032" width="9.7109375" style="45" bestFit="1" customWidth="1"/>
    <col min="1033" max="1033" width="11.7109375" style="45" bestFit="1" customWidth="1"/>
    <col min="1034" max="1287" width="9.28515625" style="45"/>
    <col min="1288" max="1288" width="9.7109375" style="45" bestFit="1" customWidth="1"/>
    <col min="1289" max="1289" width="11.7109375" style="45" bestFit="1" customWidth="1"/>
    <col min="1290" max="1543" width="9.28515625" style="45"/>
    <col min="1544" max="1544" width="9.7109375" style="45" bestFit="1" customWidth="1"/>
    <col min="1545" max="1545" width="11.7109375" style="45" bestFit="1" customWidth="1"/>
    <col min="1546" max="1799" width="9.28515625" style="45"/>
    <col min="1800" max="1800" width="9.7109375" style="45" bestFit="1" customWidth="1"/>
    <col min="1801" max="1801" width="11.7109375" style="45" bestFit="1" customWidth="1"/>
    <col min="1802" max="2055" width="9.28515625" style="45"/>
    <col min="2056" max="2056" width="9.7109375" style="45" bestFit="1" customWidth="1"/>
    <col min="2057" max="2057" width="11.7109375" style="45" bestFit="1" customWidth="1"/>
    <col min="2058" max="2311" width="9.28515625" style="45"/>
    <col min="2312" max="2312" width="9.7109375" style="45" bestFit="1" customWidth="1"/>
    <col min="2313" max="2313" width="11.7109375" style="45" bestFit="1" customWidth="1"/>
    <col min="2314" max="2567" width="9.28515625" style="45"/>
    <col min="2568" max="2568" width="9.7109375" style="45" bestFit="1" customWidth="1"/>
    <col min="2569" max="2569" width="11.7109375" style="45" bestFit="1" customWidth="1"/>
    <col min="2570" max="2823" width="9.28515625" style="45"/>
    <col min="2824" max="2824" width="9.7109375" style="45" bestFit="1" customWidth="1"/>
    <col min="2825" max="2825" width="11.7109375" style="45" bestFit="1" customWidth="1"/>
    <col min="2826" max="3079" width="9.28515625" style="45"/>
    <col min="3080" max="3080" width="9.7109375" style="45" bestFit="1" customWidth="1"/>
    <col min="3081" max="3081" width="11.7109375" style="45" bestFit="1" customWidth="1"/>
    <col min="3082" max="3335" width="9.28515625" style="45"/>
    <col min="3336" max="3336" width="9.7109375" style="45" bestFit="1" customWidth="1"/>
    <col min="3337" max="3337" width="11.7109375" style="45" bestFit="1" customWidth="1"/>
    <col min="3338" max="3591" width="9.28515625" style="45"/>
    <col min="3592" max="3592" width="9.7109375" style="45" bestFit="1" customWidth="1"/>
    <col min="3593" max="3593" width="11.7109375" style="45" bestFit="1" customWidth="1"/>
    <col min="3594" max="3847" width="9.28515625" style="45"/>
    <col min="3848" max="3848" width="9.7109375" style="45" bestFit="1" customWidth="1"/>
    <col min="3849" max="3849" width="11.7109375" style="45" bestFit="1" customWidth="1"/>
    <col min="3850" max="4103" width="9.28515625" style="45"/>
    <col min="4104" max="4104" width="9.7109375" style="45" bestFit="1" customWidth="1"/>
    <col min="4105" max="4105" width="11.7109375" style="45" bestFit="1" customWidth="1"/>
    <col min="4106" max="4359" width="9.28515625" style="45"/>
    <col min="4360" max="4360" width="9.7109375" style="45" bestFit="1" customWidth="1"/>
    <col min="4361" max="4361" width="11.7109375" style="45" bestFit="1" customWidth="1"/>
    <col min="4362" max="4615" width="9.28515625" style="45"/>
    <col min="4616" max="4616" width="9.7109375" style="45" bestFit="1" customWidth="1"/>
    <col min="4617" max="4617" width="11.7109375" style="45" bestFit="1" customWidth="1"/>
    <col min="4618" max="4871" width="9.28515625" style="45"/>
    <col min="4872" max="4872" width="9.7109375" style="45" bestFit="1" customWidth="1"/>
    <col min="4873" max="4873" width="11.7109375" style="45" bestFit="1" customWidth="1"/>
    <col min="4874" max="5127" width="9.28515625" style="45"/>
    <col min="5128" max="5128" width="9.7109375" style="45" bestFit="1" customWidth="1"/>
    <col min="5129" max="5129" width="11.7109375" style="45" bestFit="1" customWidth="1"/>
    <col min="5130" max="5383" width="9.28515625" style="45"/>
    <col min="5384" max="5384" width="9.7109375" style="45" bestFit="1" customWidth="1"/>
    <col min="5385" max="5385" width="11.7109375" style="45" bestFit="1" customWidth="1"/>
    <col min="5386" max="5639" width="9.28515625" style="45"/>
    <col min="5640" max="5640" width="9.7109375" style="45" bestFit="1" customWidth="1"/>
    <col min="5641" max="5641" width="11.7109375" style="45" bestFit="1" customWidth="1"/>
    <col min="5642" max="5895" width="9.28515625" style="45"/>
    <col min="5896" max="5896" width="9.7109375" style="45" bestFit="1" customWidth="1"/>
    <col min="5897" max="5897" width="11.7109375" style="45" bestFit="1" customWidth="1"/>
    <col min="5898" max="6151" width="9.28515625" style="45"/>
    <col min="6152" max="6152" width="9.7109375" style="45" bestFit="1" customWidth="1"/>
    <col min="6153" max="6153" width="11.7109375" style="45" bestFit="1" customWidth="1"/>
    <col min="6154" max="6407" width="9.28515625" style="45"/>
    <col min="6408" max="6408" width="9.7109375" style="45" bestFit="1" customWidth="1"/>
    <col min="6409" max="6409" width="11.7109375" style="45" bestFit="1" customWidth="1"/>
    <col min="6410" max="6663" width="9.28515625" style="45"/>
    <col min="6664" max="6664" width="9.7109375" style="45" bestFit="1" customWidth="1"/>
    <col min="6665" max="6665" width="11.7109375" style="45" bestFit="1" customWidth="1"/>
    <col min="6666" max="6919" width="9.28515625" style="45"/>
    <col min="6920" max="6920" width="9.7109375" style="45" bestFit="1" customWidth="1"/>
    <col min="6921" max="6921" width="11.7109375" style="45" bestFit="1" customWidth="1"/>
    <col min="6922" max="7175" width="9.28515625" style="45"/>
    <col min="7176" max="7176" width="9.7109375" style="45" bestFit="1" customWidth="1"/>
    <col min="7177" max="7177" width="11.7109375" style="45" bestFit="1" customWidth="1"/>
    <col min="7178" max="7431" width="9.28515625" style="45"/>
    <col min="7432" max="7432" width="9.7109375" style="45" bestFit="1" customWidth="1"/>
    <col min="7433" max="7433" width="11.7109375" style="45" bestFit="1" customWidth="1"/>
    <col min="7434" max="7687" width="9.28515625" style="45"/>
    <col min="7688" max="7688" width="9.7109375" style="45" bestFit="1" customWidth="1"/>
    <col min="7689" max="7689" width="11.7109375" style="45" bestFit="1" customWidth="1"/>
    <col min="7690" max="7943" width="9.28515625" style="45"/>
    <col min="7944" max="7944" width="9.7109375" style="45" bestFit="1" customWidth="1"/>
    <col min="7945" max="7945" width="11.7109375" style="45" bestFit="1" customWidth="1"/>
    <col min="7946" max="8199" width="9.28515625" style="45"/>
    <col min="8200" max="8200" width="9.7109375" style="45" bestFit="1" customWidth="1"/>
    <col min="8201" max="8201" width="11.7109375" style="45" bestFit="1" customWidth="1"/>
    <col min="8202" max="8455" width="9.28515625" style="45"/>
    <col min="8456" max="8456" width="9.7109375" style="45" bestFit="1" customWidth="1"/>
    <col min="8457" max="8457" width="11.7109375" style="45" bestFit="1" customWidth="1"/>
    <col min="8458" max="8711" width="9.28515625" style="45"/>
    <col min="8712" max="8712" width="9.7109375" style="45" bestFit="1" customWidth="1"/>
    <col min="8713" max="8713" width="11.7109375" style="45" bestFit="1" customWidth="1"/>
    <col min="8714" max="8967" width="9.28515625" style="45"/>
    <col min="8968" max="8968" width="9.7109375" style="45" bestFit="1" customWidth="1"/>
    <col min="8969" max="8969" width="11.7109375" style="45" bestFit="1" customWidth="1"/>
    <col min="8970" max="9223" width="9.28515625" style="45"/>
    <col min="9224" max="9224" width="9.7109375" style="45" bestFit="1" customWidth="1"/>
    <col min="9225" max="9225" width="11.7109375" style="45" bestFit="1" customWidth="1"/>
    <col min="9226" max="9479" width="9.28515625" style="45"/>
    <col min="9480" max="9480" width="9.7109375" style="45" bestFit="1" customWidth="1"/>
    <col min="9481" max="9481" width="11.7109375" style="45" bestFit="1" customWidth="1"/>
    <col min="9482" max="9735" width="9.28515625" style="45"/>
    <col min="9736" max="9736" width="9.7109375" style="45" bestFit="1" customWidth="1"/>
    <col min="9737" max="9737" width="11.7109375" style="45" bestFit="1" customWidth="1"/>
    <col min="9738" max="9991" width="9.28515625" style="45"/>
    <col min="9992" max="9992" width="9.7109375" style="45" bestFit="1" customWidth="1"/>
    <col min="9993" max="9993" width="11.7109375" style="45" bestFit="1" customWidth="1"/>
    <col min="9994" max="10247" width="9.28515625" style="45"/>
    <col min="10248" max="10248" width="9.7109375" style="45" bestFit="1" customWidth="1"/>
    <col min="10249" max="10249" width="11.7109375" style="45" bestFit="1" customWidth="1"/>
    <col min="10250" max="10503" width="9.28515625" style="45"/>
    <col min="10504" max="10504" width="9.7109375" style="45" bestFit="1" customWidth="1"/>
    <col min="10505" max="10505" width="11.7109375" style="45" bestFit="1" customWidth="1"/>
    <col min="10506" max="10759" width="9.28515625" style="45"/>
    <col min="10760" max="10760" width="9.7109375" style="45" bestFit="1" customWidth="1"/>
    <col min="10761" max="10761" width="11.7109375" style="45" bestFit="1" customWidth="1"/>
    <col min="10762" max="11015" width="9.28515625" style="45"/>
    <col min="11016" max="11016" width="9.7109375" style="45" bestFit="1" customWidth="1"/>
    <col min="11017" max="11017" width="11.7109375" style="45" bestFit="1" customWidth="1"/>
    <col min="11018" max="11271" width="9.28515625" style="45"/>
    <col min="11272" max="11272" width="9.7109375" style="45" bestFit="1" customWidth="1"/>
    <col min="11273" max="11273" width="11.7109375" style="45" bestFit="1" customWidth="1"/>
    <col min="11274" max="11527" width="9.28515625" style="45"/>
    <col min="11528" max="11528" width="9.7109375" style="45" bestFit="1" customWidth="1"/>
    <col min="11529" max="11529" width="11.7109375" style="45" bestFit="1" customWidth="1"/>
    <col min="11530" max="11783" width="9.28515625" style="45"/>
    <col min="11784" max="11784" width="9.7109375" style="45" bestFit="1" customWidth="1"/>
    <col min="11785" max="11785" width="11.7109375" style="45" bestFit="1" customWidth="1"/>
    <col min="11786" max="12039" width="9.28515625" style="45"/>
    <col min="12040" max="12040" width="9.7109375" style="45" bestFit="1" customWidth="1"/>
    <col min="12041" max="12041" width="11.7109375" style="45" bestFit="1" customWidth="1"/>
    <col min="12042" max="12295" width="9.28515625" style="45"/>
    <col min="12296" max="12296" width="9.7109375" style="45" bestFit="1" customWidth="1"/>
    <col min="12297" max="12297" width="11.7109375" style="45" bestFit="1" customWidth="1"/>
    <col min="12298" max="12551" width="9.28515625" style="45"/>
    <col min="12552" max="12552" width="9.7109375" style="45" bestFit="1" customWidth="1"/>
    <col min="12553" max="12553" width="11.7109375" style="45" bestFit="1" customWidth="1"/>
    <col min="12554" max="12807" width="9.28515625" style="45"/>
    <col min="12808" max="12808" width="9.7109375" style="45" bestFit="1" customWidth="1"/>
    <col min="12809" max="12809" width="11.7109375" style="45" bestFit="1" customWidth="1"/>
    <col min="12810" max="13063" width="9.28515625" style="45"/>
    <col min="13064" max="13064" width="9.7109375" style="45" bestFit="1" customWidth="1"/>
    <col min="13065" max="13065" width="11.7109375" style="45" bestFit="1" customWidth="1"/>
    <col min="13066" max="13319" width="9.28515625" style="45"/>
    <col min="13320" max="13320" width="9.7109375" style="45" bestFit="1" customWidth="1"/>
    <col min="13321" max="13321" width="11.7109375" style="45" bestFit="1" customWidth="1"/>
    <col min="13322" max="13575" width="9.28515625" style="45"/>
    <col min="13576" max="13576" width="9.7109375" style="45" bestFit="1" customWidth="1"/>
    <col min="13577" max="13577" width="11.7109375" style="45" bestFit="1" customWidth="1"/>
    <col min="13578" max="13831" width="9.28515625" style="45"/>
    <col min="13832" max="13832" width="9.7109375" style="45" bestFit="1" customWidth="1"/>
    <col min="13833" max="13833" width="11.7109375" style="45" bestFit="1" customWidth="1"/>
    <col min="13834" max="14087" width="9.28515625" style="45"/>
    <col min="14088" max="14088" width="9.7109375" style="45" bestFit="1" customWidth="1"/>
    <col min="14089" max="14089" width="11.7109375" style="45" bestFit="1" customWidth="1"/>
    <col min="14090" max="14343" width="9.28515625" style="45"/>
    <col min="14344" max="14344" width="9.7109375" style="45" bestFit="1" customWidth="1"/>
    <col min="14345" max="14345" width="11.7109375" style="45" bestFit="1" customWidth="1"/>
    <col min="14346" max="14599" width="9.28515625" style="45"/>
    <col min="14600" max="14600" width="9.7109375" style="45" bestFit="1" customWidth="1"/>
    <col min="14601" max="14601" width="11.7109375" style="45" bestFit="1" customWidth="1"/>
    <col min="14602" max="14855" width="9.28515625" style="45"/>
    <col min="14856" max="14856" width="9.7109375" style="45" bestFit="1" customWidth="1"/>
    <col min="14857" max="14857" width="11.7109375" style="45" bestFit="1" customWidth="1"/>
    <col min="14858" max="15111" width="9.28515625" style="45"/>
    <col min="15112" max="15112" width="9.7109375" style="45" bestFit="1" customWidth="1"/>
    <col min="15113" max="15113" width="11.7109375" style="45" bestFit="1" customWidth="1"/>
    <col min="15114" max="15367" width="9.28515625" style="45"/>
    <col min="15368" max="15368" width="9.7109375" style="45" bestFit="1" customWidth="1"/>
    <col min="15369" max="15369" width="11.7109375" style="45" bestFit="1" customWidth="1"/>
    <col min="15370" max="15623" width="9.28515625" style="45"/>
    <col min="15624" max="15624" width="9.7109375" style="45" bestFit="1" customWidth="1"/>
    <col min="15625" max="15625" width="11.7109375" style="45" bestFit="1" customWidth="1"/>
    <col min="15626" max="15879" width="9.28515625" style="45"/>
    <col min="15880" max="15880" width="9.7109375" style="45" bestFit="1" customWidth="1"/>
    <col min="15881" max="15881" width="11.7109375" style="45" bestFit="1" customWidth="1"/>
    <col min="15882" max="16135" width="9.28515625" style="45"/>
    <col min="16136" max="16136" width="9.7109375" style="45" bestFit="1" customWidth="1"/>
    <col min="16137" max="16137" width="11.7109375" style="45" bestFit="1" customWidth="1"/>
    <col min="16138" max="16384" width="9.28515625" style="45"/>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15424420</v>
      </c>
      <c r="I8" s="48">
        <f>SUM(I9:I13)</f>
        <v>5162265</v>
      </c>
      <c r="J8" s="48">
        <f>SUM(J9:J13)</f>
        <v>23625169</v>
      </c>
      <c r="K8" s="48">
        <f>SUM(K9:K13)</f>
        <v>11709487</v>
      </c>
    </row>
    <row r="9" spans="1:11" ht="12.75" customHeight="1" x14ac:dyDescent="0.2">
      <c r="A9" s="190" t="s">
        <v>115</v>
      </c>
      <c r="B9" s="190"/>
      <c r="C9" s="190"/>
      <c r="D9" s="190"/>
      <c r="E9" s="190"/>
      <c r="F9" s="190"/>
      <c r="G9" s="11">
        <v>2</v>
      </c>
      <c r="H9" s="49">
        <v>8026459</v>
      </c>
      <c r="I9" s="49">
        <v>2612443</v>
      </c>
      <c r="J9" s="49">
        <v>15360084</v>
      </c>
      <c r="K9" s="49">
        <v>9254149</v>
      </c>
    </row>
    <row r="10" spans="1:11" ht="12.75" customHeight="1" x14ac:dyDescent="0.2">
      <c r="A10" s="190" t="s">
        <v>116</v>
      </c>
      <c r="B10" s="190"/>
      <c r="C10" s="190"/>
      <c r="D10" s="190"/>
      <c r="E10" s="190"/>
      <c r="F10" s="190"/>
      <c r="G10" s="11">
        <v>3</v>
      </c>
      <c r="H10" s="49">
        <v>3741057</v>
      </c>
      <c r="I10" s="49">
        <v>922806</v>
      </c>
      <c r="J10" s="49">
        <v>5174707</v>
      </c>
      <c r="K10" s="49">
        <v>1368283</v>
      </c>
    </row>
    <row r="11" spans="1:11" ht="12.75" customHeight="1" x14ac:dyDescent="0.2">
      <c r="A11" s="190" t="s">
        <v>117</v>
      </c>
      <c r="B11" s="190"/>
      <c r="C11" s="190"/>
      <c r="D11" s="190"/>
      <c r="E11" s="190"/>
      <c r="F11" s="190"/>
      <c r="G11" s="11">
        <v>4</v>
      </c>
      <c r="H11" s="49">
        <v>22294</v>
      </c>
      <c r="I11" s="49">
        <v>5987</v>
      </c>
      <c r="J11" s="49">
        <v>32309</v>
      </c>
      <c r="K11" s="49">
        <v>9396</v>
      </c>
    </row>
    <row r="12" spans="1:11" ht="12.75" customHeight="1" x14ac:dyDescent="0.2">
      <c r="A12" s="190" t="s">
        <v>118</v>
      </c>
      <c r="B12" s="190"/>
      <c r="C12" s="190"/>
      <c r="D12" s="190"/>
      <c r="E12" s="190"/>
      <c r="F12" s="190"/>
      <c r="G12" s="11">
        <v>5</v>
      </c>
      <c r="H12" s="49">
        <v>1164236</v>
      </c>
      <c r="I12" s="49">
        <v>411180</v>
      </c>
      <c r="J12" s="49">
        <v>1230362</v>
      </c>
      <c r="K12" s="49">
        <v>462603</v>
      </c>
    </row>
    <row r="13" spans="1:11" ht="12.75" customHeight="1" x14ac:dyDescent="0.2">
      <c r="A13" s="190" t="s">
        <v>119</v>
      </c>
      <c r="B13" s="190"/>
      <c r="C13" s="190"/>
      <c r="D13" s="190"/>
      <c r="E13" s="190"/>
      <c r="F13" s="190"/>
      <c r="G13" s="11">
        <v>6</v>
      </c>
      <c r="H13" s="49">
        <v>2470374</v>
      </c>
      <c r="I13" s="49">
        <v>1209849</v>
      </c>
      <c r="J13" s="49">
        <v>1827707</v>
      </c>
      <c r="K13" s="49">
        <v>615056</v>
      </c>
    </row>
    <row r="14" spans="1:11" ht="12.75" customHeight="1" x14ac:dyDescent="0.2">
      <c r="A14" s="221" t="s">
        <v>360</v>
      </c>
      <c r="B14" s="221"/>
      <c r="C14" s="221"/>
      <c r="D14" s="221"/>
      <c r="E14" s="221"/>
      <c r="F14" s="221"/>
      <c r="G14" s="12">
        <v>7</v>
      </c>
      <c r="H14" s="48">
        <f>H15+H16+H20+H24+H25+H26+H29+H36</f>
        <v>13925231</v>
      </c>
      <c r="I14" s="48">
        <f>I15+I16+I20+I24+I25+I26+I29+I36</f>
        <v>4852406</v>
      </c>
      <c r="J14" s="48">
        <f>J15+J16+J20+J24+J25+J26+J29+J36</f>
        <v>22360001</v>
      </c>
      <c r="K14" s="48">
        <f>K15+K16+K20+K24+K25+K26+K29+K36</f>
        <v>12123645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6113646</v>
      </c>
      <c r="I16" s="48">
        <f>SUM(I17:I19)</f>
        <v>1560082</v>
      </c>
      <c r="J16" s="48">
        <f>SUM(J17:J19)</f>
        <v>12034447</v>
      </c>
      <c r="K16" s="48">
        <f>SUM(K17:K19)</f>
        <v>7792207</v>
      </c>
    </row>
    <row r="17" spans="1:11" ht="12.75" customHeight="1" x14ac:dyDescent="0.2">
      <c r="A17" s="224" t="s">
        <v>120</v>
      </c>
      <c r="B17" s="224"/>
      <c r="C17" s="224"/>
      <c r="D17" s="224"/>
      <c r="E17" s="224"/>
      <c r="F17" s="224"/>
      <c r="G17" s="11">
        <v>10</v>
      </c>
      <c r="H17" s="49">
        <v>773798</v>
      </c>
      <c r="I17" s="49">
        <v>130068</v>
      </c>
      <c r="J17" s="49">
        <v>322196</v>
      </c>
      <c r="K17" s="49">
        <v>89768</v>
      </c>
    </row>
    <row r="18" spans="1:11" ht="12.75" customHeight="1" x14ac:dyDescent="0.2">
      <c r="A18" s="224" t="s">
        <v>121</v>
      </c>
      <c r="B18" s="224"/>
      <c r="C18" s="224"/>
      <c r="D18" s="224"/>
      <c r="E18" s="224"/>
      <c r="F18" s="224"/>
      <c r="G18" s="11">
        <v>11</v>
      </c>
      <c r="H18" s="49">
        <v>1748235</v>
      </c>
      <c r="I18" s="49">
        <v>231386</v>
      </c>
      <c r="J18" s="49">
        <v>7631724</v>
      </c>
      <c r="K18" s="49">
        <v>6308838</v>
      </c>
    </row>
    <row r="19" spans="1:11" ht="12.75" customHeight="1" x14ac:dyDescent="0.2">
      <c r="A19" s="224" t="s">
        <v>122</v>
      </c>
      <c r="B19" s="224"/>
      <c r="C19" s="224"/>
      <c r="D19" s="224"/>
      <c r="E19" s="224"/>
      <c r="F19" s="224"/>
      <c r="G19" s="11">
        <v>12</v>
      </c>
      <c r="H19" s="49">
        <v>3591613</v>
      </c>
      <c r="I19" s="49">
        <v>1198628</v>
      </c>
      <c r="J19" s="49">
        <v>4080527</v>
      </c>
      <c r="K19" s="49">
        <v>1393601</v>
      </c>
    </row>
    <row r="20" spans="1:11" ht="12.75" customHeight="1" x14ac:dyDescent="0.2">
      <c r="A20" s="194" t="s">
        <v>441</v>
      </c>
      <c r="B20" s="194"/>
      <c r="C20" s="194"/>
      <c r="D20" s="194"/>
      <c r="E20" s="194"/>
      <c r="F20" s="194"/>
      <c r="G20" s="12">
        <v>13</v>
      </c>
      <c r="H20" s="48">
        <f>SUM(H21:H23)</f>
        <v>4315644</v>
      </c>
      <c r="I20" s="48">
        <f>SUM(I21:I23)</f>
        <v>2331045</v>
      </c>
      <c r="J20" s="48">
        <f>SUM(J21:J23)</f>
        <v>5514383</v>
      </c>
      <c r="K20" s="48">
        <f>SUM(K21:K23)</f>
        <v>2852900</v>
      </c>
    </row>
    <row r="21" spans="1:11" ht="12.75" customHeight="1" x14ac:dyDescent="0.2">
      <c r="A21" s="224" t="s">
        <v>105</v>
      </c>
      <c r="B21" s="224"/>
      <c r="C21" s="224"/>
      <c r="D21" s="224"/>
      <c r="E21" s="224"/>
      <c r="F21" s="224"/>
      <c r="G21" s="11">
        <v>14</v>
      </c>
      <c r="H21" s="49">
        <v>2812023</v>
      </c>
      <c r="I21" s="49">
        <v>1666572</v>
      </c>
      <c r="J21" s="49">
        <v>3553409</v>
      </c>
      <c r="K21" s="49">
        <v>2001087</v>
      </c>
    </row>
    <row r="22" spans="1:11" ht="12.75" customHeight="1" x14ac:dyDescent="0.2">
      <c r="A22" s="224" t="s">
        <v>106</v>
      </c>
      <c r="B22" s="224"/>
      <c r="C22" s="224"/>
      <c r="D22" s="224"/>
      <c r="E22" s="224"/>
      <c r="F22" s="224"/>
      <c r="G22" s="11">
        <v>15</v>
      </c>
      <c r="H22" s="49">
        <v>1146825</v>
      </c>
      <c r="I22" s="49">
        <v>567897</v>
      </c>
      <c r="J22" s="49">
        <v>1491141</v>
      </c>
      <c r="K22" s="49">
        <v>727854</v>
      </c>
    </row>
    <row r="23" spans="1:11" ht="12.75" customHeight="1" x14ac:dyDescent="0.2">
      <c r="A23" s="224" t="s">
        <v>107</v>
      </c>
      <c r="B23" s="224"/>
      <c r="C23" s="224"/>
      <c r="D23" s="224"/>
      <c r="E23" s="224"/>
      <c r="F23" s="224"/>
      <c r="G23" s="11">
        <v>16</v>
      </c>
      <c r="H23" s="49">
        <v>356796</v>
      </c>
      <c r="I23" s="49">
        <v>96576</v>
      </c>
      <c r="J23" s="49">
        <v>469833</v>
      </c>
      <c r="K23" s="49">
        <v>123959</v>
      </c>
    </row>
    <row r="24" spans="1:11" ht="12.75" customHeight="1" x14ac:dyDescent="0.2">
      <c r="A24" s="190" t="s">
        <v>108</v>
      </c>
      <c r="B24" s="190"/>
      <c r="C24" s="190"/>
      <c r="D24" s="190"/>
      <c r="E24" s="190"/>
      <c r="F24" s="190"/>
      <c r="G24" s="11">
        <v>17</v>
      </c>
      <c r="H24" s="49">
        <v>2655742</v>
      </c>
      <c r="I24" s="49">
        <v>669301</v>
      </c>
      <c r="J24" s="49">
        <v>3860099</v>
      </c>
      <c r="K24" s="49">
        <v>1073389</v>
      </c>
    </row>
    <row r="25" spans="1:11" ht="12.75" customHeight="1" x14ac:dyDescent="0.2">
      <c r="A25" s="190" t="s">
        <v>109</v>
      </c>
      <c r="B25" s="190"/>
      <c r="C25" s="190"/>
      <c r="D25" s="190"/>
      <c r="E25" s="190"/>
      <c r="F25" s="190"/>
      <c r="G25" s="11">
        <v>18</v>
      </c>
      <c r="H25" s="49">
        <v>706032</v>
      </c>
      <c r="I25" s="49">
        <v>202095</v>
      </c>
      <c r="J25" s="49">
        <v>839783</v>
      </c>
      <c r="K25" s="49">
        <v>360207</v>
      </c>
    </row>
    <row r="26" spans="1:11" ht="12.75" customHeight="1" x14ac:dyDescent="0.2">
      <c r="A26" s="194" t="s">
        <v>442</v>
      </c>
      <c r="B26" s="194"/>
      <c r="C26" s="194"/>
      <c r="D26" s="194"/>
      <c r="E26" s="194"/>
      <c r="F26" s="194"/>
      <c r="G26" s="12">
        <v>19</v>
      </c>
      <c r="H26" s="48">
        <f>H27+H28</f>
        <v>32047</v>
      </c>
      <c r="I26" s="48">
        <f>I27+I28</f>
        <v>32047</v>
      </c>
      <c r="J26" s="48">
        <f>J27+J28</f>
        <v>7335</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32047</v>
      </c>
      <c r="I28" s="49">
        <v>32047</v>
      </c>
      <c r="J28" s="49">
        <v>7335</v>
      </c>
      <c r="K28" s="49">
        <v>0</v>
      </c>
    </row>
    <row r="29" spans="1:11" ht="12.75" customHeight="1" x14ac:dyDescent="0.2">
      <c r="A29" s="194" t="s">
        <v>443</v>
      </c>
      <c r="B29" s="194"/>
      <c r="C29" s="194"/>
      <c r="D29" s="194"/>
      <c r="E29" s="194"/>
      <c r="F29" s="194"/>
      <c r="G29" s="12">
        <v>22</v>
      </c>
      <c r="H29" s="48">
        <f>SUM(H30:H35)</f>
        <v>8616</v>
      </c>
      <c r="I29" s="48">
        <f>SUM(I30:I35)</f>
        <v>8616</v>
      </c>
      <c r="J29" s="48">
        <f>SUM(J30:J35)</f>
        <v>9695</v>
      </c>
      <c r="K29" s="48">
        <f>SUM(K30:K35)</f>
        <v>9695</v>
      </c>
    </row>
    <row r="30" spans="1:11" ht="12.75" customHeight="1" x14ac:dyDescent="0.2">
      <c r="A30" s="224" t="s">
        <v>125</v>
      </c>
      <c r="B30" s="224"/>
      <c r="C30" s="224"/>
      <c r="D30" s="224"/>
      <c r="E30" s="224"/>
      <c r="F30" s="224"/>
      <c r="G30" s="11">
        <v>23</v>
      </c>
      <c r="H30" s="49">
        <v>8616</v>
      </c>
      <c r="I30" s="49">
        <v>8616</v>
      </c>
      <c r="J30" s="49">
        <v>7441</v>
      </c>
      <c r="K30" s="49">
        <v>7441</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2254</v>
      </c>
      <c r="K32" s="49">
        <v>2254</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93504</v>
      </c>
      <c r="I36" s="49">
        <v>49220</v>
      </c>
      <c r="J36" s="49">
        <v>94259</v>
      </c>
      <c r="K36" s="49">
        <v>35247</v>
      </c>
    </row>
    <row r="37" spans="1:11" ht="12.75" customHeight="1" x14ac:dyDescent="0.2">
      <c r="A37" s="221" t="s">
        <v>361</v>
      </c>
      <c r="B37" s="221"/>
      <c r="C37" s="221"/>
      <c r="D37" s="221"/>
      <c r="E37" s="221"/>
      <c r="F37" s="221"/>
      <c r="G37" s="12">
        <v>30</v>
      </c>
      <c r="H37" s="48">
        <f>SUM(H38:H47)</f>
        <v>7198431</v>
      </c>
      <c r="I37" s="48">
        <f>SUM(I38:I47)</f>
        <v>118538</v>
      </c>
      <c r="J37" s="48">
        <f>SUM(J38:J47)</f>
        <v>11228644</v>
      </c>
      <c r="K37" s="48">
        <f>SUM(K38:K47)</f>
        <v>135018</v>
      </c>
    </row>
    <row r="38" spans="1:11" ht="12.75" customHeight="1" x14ac:dyDescent="0.2">
      <c r="A38" s="190" t="s">
        <v>131</v>
      </c>
      <c r="B38" s="190"/>
      <c r="C38" s="190"/>
      <c r="D38" s="190"/>
      <c r="E38" s="190"/>
      <c r="F38" s="190"/>
      <c r="G38" s="11">
        <v>31</v>
      </c>
      <c r="H38" s="49">
        <v>6844243</v>
      </c>
      <c r="I38" s="49">
        <v>0</v>
      </c>
      <c r="J38" s="49">
        <v>10622909</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243248</v>
      </c>
      <c r="I41" s="49">
        <v>50549</v>
      </c>
      <c r="J41" s="49">
        <v>345577</v>
      </c>
      <c r="K41" s="49">
        <v>1273</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110940</v>
      </c>
      <c r="I44" s="49">
        <v>67989</v>
      </c>
      <c r="J44" s="49">
        <v>260158</v>
      </c>
      <c r="K44" s="49">
        <v>133745</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40351</v>
      </c>
      <c r="I48" s="48">
        <f>SUM(I49:I55)</f>
        <v>7717</v>
      </c>
      <c r="J48" s="48">
        <f>SUM(J49:J55)</f>
        <v>74979</v>
      </c>
      <c r="K48" s="48">
        <f>SUM(K49:K55)</f>
        <v>3683</v>
      </c>
    </row>
    <row r="49" spans="1:11" ht="25.15" customHeight="1" x14ac:dyDescent="0.2">
      <c r="A49" s="190" t="s">
        <v>141</v>
      </c>
      <c r="B49" s="190"/>
      <c r="C49" s="190"/>
      <c r="D49" s="190"/>
      <c r="E49" s="190"/>
      <c r="F49" s="190"/>
      <c r="G49" s="11">
        <v>42</v>
      </c>
      <c r="H49" s="49">
        <v>25852</v>
      </c>
      <c r="I49" s="49">
        <v>1115</v>
      </c>
      <c r="J49" s="49">
        <v>65574</v>
      </c>
      <c r="K49" s="49">
        <v>444</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9305</v>
      </c>
      <c r="I51" s="49">
        <v>1413</v>
      </c>
      <c r="J51" s="49">
        <v>9405</v>
      </c>
      <c r="K51" s="49">
        <v>3239</v>
      </c>
    </row>
    <row r="52" spans="1:11" ht="12.75" customHeight="1" x14ac:dyDescent="0.2">
      <c r="A52" s="214" t="s">
        <v>144</v>
      </c>
      <c r="B52" s="214"/>
      <c r="C52" s="214"/>
      <c r="D52" s="214"/>
      <c r="E52" s="214"/>
      <c r="F52" s="214"/>
      <c r="G52" s="11">
        <v>45</v>
      </c>
      <c r="H52" s="49">
        <v>5</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5189</v>
      </c>
      <c r="I54" s="49">
        <v>5189</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22622851</v>
      </c>
      <c r="I60" s="48">
        <f t="shared" ref="I60:K60" si="0">I8+I37+I56+I57</f>
        <v>5280803</v>
      </c>
      <c r="J60" s="48">
        <f t="shared" si="0"/>
        <v>34853813</v>
      </c>
      <c r="K60" s="48">
        <f t="shared" si="0"/>
        <v>11844505</v>
      </c>
    </row>
    <row r="61" spans="1:11" ht="12.75" customHeight="1" x14ac:dyDescent="0.2">
      <c r="A61" s="221" t="s">
        <v>364</v>
      </c>
      <c r="B61" s="221"/>
      <c r="C61" s="221"/>
      <c r="D61" s="221"/>
      <c r="E61" s="221"/>
      <c r="F61" s="221"/>
      <c r="G61" s="12">
        <v>54</v>
      </c>
      <c r="H61" s="48">
        <f>H14+H48+H58+H59</f>
        <v>13965582</v>
      </c>
      <c r="I61" s="48">
        <f t="shared" ref="I61:K61" si="1">I14+I48+I58+I59</f>
        <v>4860123</v>
      </c>
      <c r="J61" s="48">
        <f t="shared" si="1"/>
        <v>22434980</v>
      </c>
      <c r="K61" s="48">
        <f t="shared" si="1"/>
        <v>12127328</v>
      </c>
    </row>
    <row r="62" spans="1:11" ht="12.75" customHeight="1" x14ac:dyDescent="0.2">
      <c r="A62" s="221" t="s">
        <v>365</v>
      </c>
      <c r="B62" s="221"/>
      <c r="C62" s="221"/>
      <c r="D62" s="221"/>
      <c r="E62" s="221"/>
      <c r="F62" s="221"/>
      <c r="G62" s="12">
        <v>55</v>
      </c>
      <c r="H62" s="48">
        <f>H60-H61</f>
        <v>8657269</v>
      </c>
      <c r="I62" s="48">
        <f t="shared" ref="I62:K62" si="2">I60-I61</f>
        <v>420680</v>
      </c>
      <c r="J62" s="48">
        <f t="shared" si="2"/>
        <v>12418833</v>
      </c>
      <c r="K62" s="48">
        <f t="shared" si="2"/>
        <v>-282823</v>
      </c>
    </row>
    <row r="63" spans="1:11" ht="12.75" customHeight="1" x14ac:dyDescent="0.2">
      <c r="A63" s="222" t="s">
        <v>366</v>
      </c>
      <c r="B63" s="222"/>
      <c r="C63" s="222"/>
      <c r="D63" s="222"/>
      <c r="E63" s="222"/>
      <c r="F63" s="222"/>
      <c r="G63" s="12">
        <v>56</v>
      </c>
      <c r="H63" s="48">
        <f>+IF((H60-H61)&gt;0,(H60-H61),0)</f>
        <v>8657269</v>
      </c>
      <c r="I63" s="48">
        <f t="shared" ref="I63:K63" si="3">+IF((I60-I61)&gt;0,(I60-I61),0)</f>
        <v>420680</v>
      </c>
      <c r="J63" s="48">
        <f t="shared" si="3"/>
        <v>12418833</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-282823</v>
      </c>
    </row>
    <row r="65" spans="1:11" ht="12.75" customHeight="1" x14ac:dyDescent="0.2">
      <c r="A65" s="223" t="s">
        <v>111</v>
      </c>
      <c r="B65" s="223"/>
      <c r="C65" s="223"/>
      <c r="D65" s="223"/>
      <c r="E65" s="223"/>
      <c r="F65" s="223"/>
      <c r="G65" s="11">
        <v>58</v>
      </c>
      <c r="H65" s="49">
        <v>342307</v>
      </c>
      <c r="I65" s="49">
        <v>220382</v>
      </c>
      <c r="J65" s="49">
        <v>333876</v>
      </c>
      <c r="K65" s="49">
        <v>-46283</v>
      </c>
    </row>
    <row r="66" spans="1:11" ht="12.75" customHeight="1" x14ac:dyDescent="0.2">
      <c r="A66" s="221" t="s">
        <v>368</v>
      </c>
      <c r="B66" s="221"/>
      <c r="C66" s="221"/>
      <c r="D66" s="221"/>
      <c r="E66" s="221"/>
      <c r="F66" s="221"/>
      <c r="G66" s="12">
        <v>59</v>
      </c>
      <c r="H66" s="48">
        <f>H62-H65</f>
        <v>8314962</v>
      </c>
      <c r="I66" s="48">
        <f t="shared" ref="I66:K66" si="5">I62-I65</f>
        <v>200298</v>
      </c>
      <c r="J66" s="48">
        <f t="shared" si="5"/>
        <v>12084957</v>
      </c>
      <c r="K66" s="48">
        <f t="shared" si="5"/>
        <v>-236540</v>
      </c>
    </row>
    <row r="67" spans="1:11" ht="12.75" customHeight="1" x14ac:dyDescent="0.2">
      <c r="A67" s="222" t="s">
        <v>369</v>
      </c>
      <c r="B67" s="222"/>
      <c r="C67" s="222"/>
      <c r="D67" s="222"/>
      <c r="E67" s="222"/>
      <c r="F67" s="222"/>
      <c r="G67" s="12">
        <v>60</v>
      </c>
      <c r="H67" s="48">
        <f>+IF((H62-H65)&gt;0,(H62-H65),0)</f>
        <v>8314962</v>
      </c>
      <c r="I67" s="48">
        <f t="shared" ref="I67:K67" si="6">+IF((I62-I65)&gt;0,(I62-I65),0)</f>
        <v>200298</v>
      </c>
      <c r="J67" s="48">
        <f t="shared" si="6"/>
        <v>12084957</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-236540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8314962</v>
      </c>
      <c r="I89" s="52">
        <v>220382</v>
      </c>
      <c r="J89" s="52">
        <v>12084957</v>
      </c>
      <c r="K89" s="52">
        <v>-236540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8314962</v>
      </c>
      <c r="I109" s="51">
        <f>I89+I108</f>
        <v>220382</v>
      </c>
      <c r="J109" s="51">
        <f t="shared" ref="J109:K109" si="12">J89+J108</f>
        <v>12084957</v>
      </c>
      <c r="K109" s="51">
        <f t="shared" si="12"/>
        <v>-236540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M48" sqref="M48"/>
    </sheetView>
  </sheetViews>
  <sheetFormatPr defaultColWidth="9.28515625" defaultRowHeight="12.75" x14ac:dyDescent="0.2"/>
  <cols>
    <col min="1" max="7" width="9.28515625" style="13"/>
    <col min="8" max="9" width="30.28515625" style="22" customWidth="1"/>
    <col min="10" max="16384" width="9.28515625" style="13"/>
  </cols>
  <sheetData>
    <row r="1" spans="1:9" x14ac:dyDescent="0.2">
      <c r="A1" s="246" t="s">
        <v>166</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465</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8657269</v>
      </c>
      <c r="I8" s="64">
        <v>12418833</v>
      </c>
    </row>
    <row r="9" spans="1:9" ht="12.75" customHeight="1" x14ac:dyDescent="0.2">
      <c r="A9" s="245" t="s">
        <v>171</v>
      </c>
      <c r="B9" s="245"/>
      <c r="C9" s="245"/>
      <c r="D9" s="245"/>
      <c r="E9" s="245"/>
      <c r="F9" s="245"/>
      <c r="G9" s="65">
        <v>2</v>
      </c>
      <c r="H9" s="66">
        <f>H10+H11+H12+H13+H14+H15+H16+H17</f>
        <v>-3978071</v>
      </c>
      <c r="I9" s="66">
        <f>I10+I11+I12+I13+I14+I15+I16+I17</f>
        <v>-6817231</v>
      </c>
    </row>
    <row r="10" spans="1:9" ht="12.75" customHeight="1" x14ac:dyDescent="0.2">
      <c r="A10" s="224" t="s">
        <v>172</v>
      </c>
      <c r="B10" s="224"/>
      <c r="C10" s="224"/>
      <c r="D10" s="224"/>
      <c r="E10" s="224"/>
      <c r="F10" s="224"/>
      <c r="G10" s="63">
        <v>3</v>
      </c>
      <c r="H10" s="64">
        <v>2655742</v>
      </c>
      <c r="I10" s="64">
        <v>3860099</v>
      </c>
    </row>
    <row r="11" spans="1:9" ht="22.15" customHeight="1" x14ac:dyDescent="0.2">
      <c r="A11" s="224" t="s">
        <v>173</v>
      </c>
      <c r="B11" s="224"/>
      <c r="C11" s="224"/>
      <c r="D11" s="224"/>
      <c r="E11" s="224"/>
      <c r="F11" s="224"/>
      <c r="G11" s="63">
        <v>4</v>
      </c>
      <c r="H11" s="64">
        <v>0</v>
      </c>
      <c r="I11" s="64">
        <v>0</v>
      </c>
    </row>
    <row r="12" spans="1:9" ht="23.65" customHeight="1" x14ac:dyDescent="0.2">
      <c r="A12" s="224" t="s">
        <v>174</v>
      </c>
      <c r="B12" s="224"/>
      <c r="C12" s="224"/>
      <c r="D12" s="224"/>
      <c r="E12" s="224"/>
      <c r="F12" s="224"/>
      <c r="G12" s="63">
        <v>5</v>
      </c>
      <c r="H12" s="64">
        <v>-163369</v>
      </c>
      <c r="I12" s="64">
        <v>0</v>
      </c>
    </row>
    <row r="13" spans="1:9" ht="12.75" customHeight="1" x14ac:dyDescent="0.2">
      <c r="A13" s="224" t="s">
        <v>175</v>
      </c>
      <c r="B13" s="224"/>
      <c r="C13" s="224"/>
      <c r="D13" s="224"/>
      <c r="E13" s="224"/>
      <c r="F13" s="224"/>
      <c r="G13" s="63">
        <v>6</v>
      </c>
      <c r="H13" s="64">
        <v>-7198431</v>
      </c>
      <c r="I13" s="64">
        <v>-10760073</v>
      </c>
    </row>
    <row r="14" spans="1:9" ht="12.75" customHeight="1" x14ac:dyDescent="0.2">
      <c r="A14" s="224" t="s">
        <v>176</v>
      </c>
      <c r="B14" s="224"/>
      <c r="C14" s="224"/>
      <c r="D14" s="224"/>
      <c r="E14" s="224"/>
      <c r="F14" s="224"/>
      <c r="G14" s="63">
        <v>7</v>
      </c>
      <c r="H14" s="64">
        <v>35162</v>
      </c>
      <c r="I14" s="64">
        <v>28433</v>
      </c>
    </row>
    <row r="15" spans="1:9" ht="12.75" customHeight="1" x14ac:dyDescent="0.2">
      <c r="A15" s="224" t="s">
        <v>177</v>
      </c>
      <c r="B15" s="224"/>
      <c r="C15" s="224"/>
      <c r="D15" s="224"/>
      <c r="E15" s="224"/>
      <c r="F15" s="224"/>
      <c r="G15" s="63">
        <v>8</v>
      </c>
      <c r="H15" s="64">
        <v>0</v>
      </c>
      <c r="I15" s="64">
        <v>2254</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692825</v>
      </c>
      <c r="I17" s="64">
        <v>52056</v>
      </c>
    </row>
    <row r="18" spans="1:9" ht="28.15" customHeight="1" x14ac:dyDescent="0.2">
      <c r="A18" s="241" t="s">
        <v>306</v>
      </c>
      <c r="B18" s="241"/>
      <c r="C18" s="241"/>
      <c r="D18" s="241"/>
      <c r="E18" s="241"/>
      <c r="F18" s="241"/>
      <c r="G18" s="65">
        <v>11</v>
      </c>
      <c r="H18" s="66">
        <f>H8+H9</f>
        <v>4679198</v>
      </c>
      <c r="I18" s="66">
        <f>I8+I9</f>
        <v>5601602</v>
      </c>
    </row>
    <row r="19" spans="1:9" ht="12.75" customHeight="1" x14ac:dyDescent="0.2">
      <c r="A19" s="245" t="s">
        <v>180</v>
      </c>
      <c r="B19" s="245"/>
      <c r="C19" s="245"/>
      <c r="D19" s="245"/>
      <c r="E19" s="245"/>
      <c r="F19" s="245"/>
      <c r="G19" s="65">
        <v>12</v>
      </c>
      <c r="H19" s="66">
        <f>H20+H21+H22+H23</f>
        <v>924964</v>
      </c>
      <c r="I19" s="66">
        <f>I20+I21+I22+I23</f>
        <v>-4032848</v>
      </c>
    </row>
    <row r="20" spans="1:9" ht="12.75" customHeight="1" x14ac:dyDescent="0.2">
      <c r="A20" s="224" t="s">
        <v>181</v>
      </c>
      <c r="B20" s="224"/>
      <c r="C20" s="224"/>
      <c r="D20" s="224"/>
      <c r="E20" s="224"/>
      <c r="F20" s="224"/>
      <c r="G20" s="63">
        <v>13</v>
      </c>
      <c r="H20" s="64">
        <v>200130</v>
      </c>
      <c r="I20" s="64">
        <v>1467360</v>
      </c>
    </row>
    <row r="21" spans="1:9" ht="12.75" customHeight="1" x14ac:dyDescent="0.2">
      <c r="A21" s="224" t="s">
        <v>182</v>
      </c>
      <c r="B21" s="224"/>
      <c r="C21" s="224"/>
      <c r="D21" s="224"/>
      <c r="E21" s="224"/>
      <c r="F21" s="224"/>
      <c r="G21" s="63">
        <v>14</v>
      </c>
      <c r="H21" s="64">
        <v>738450</v>
      </c>
      <c r="I21" s="64">
        <v>-4176510</v>
      </c>
    </row>
    <row r="22" spans="1:9" ht="12.75" customHeight="1" x14ac:dyDescent="0.2">
      <c r="A22" s="224" t="s">
        <v>183</v>
      </c>
      <c r="B22" s="224"/>
      <c r="C22" s="224"/>
      <c r="D22" s="224"/>
      <c r="E22" s="224"/>
      <c r="F22" s="224"/>
      <c r="G22" s="63">
        <v>15</v>
      </c>
      <c r="H22" s="64">
        <v>-22223</v>
      </c>
      <c r="I22" s="64">
        <v>-1330442</v>
      </c>
    </row>
    <row r="23" spans="1:9" ht="12.75" customHeight="1" x14ac:dyDescent="0.2">
      <c r="A23" s="224" t="s">
        <v>184</v>
      </c>
      <c r="B23" s="224"/>
      <c r="C23" s="224"/>
      <c r="D23" s="224"/>
      <c r="E23" s="224"/>
      <c r="F23" s="224"/>
      <c r="G23" s="63">
        <v>16</v>
      </c>
      <c r="H23" s="64">
        <v>8607</v>
      </c>
      <c r="I23" s="64">
        <v>6744</v>
      </c>
    </row>
    <row r="24" spans="1:9" ht="12.75" customHeight="1" x14ac:dyDescent="0.2">
      <c r="A24" s="241" t="s">
        <v>185</v>
      </c>
      <c r="B24" s="241"/>
      <c r="C24" s="241"/>
      <c r="D24" s="241"/>
      <c r="E24" s="241"/>
      <c r="F24" s="241"/>
      <c r="G24" s="65">
        <v>17</v>
      </c>
      <c r="H24" s="66">
        <f>H18+H19</f>
        <v>5604162</v>
      </c>
      <c r="I24" s="66">
        <f>I18+I19</f>
        <v>1568754</v>
      </c>
    </row>
    <row r="25" spans="1:9" ht="12.75" customHeight="1" x14ac:dyDescent="0.2">
      <c r="A25" s="190" t="s">
        <v>186</v>
      </c>
      <c r="B25" s="190"/>
      <c r="C25" s="190"/>
      <c r="D25" s="190"/>
      <c r="E25" s="190"/>
      <c r="F25" s="190"/>
      <c r="G25" s="63">
        <v>18</v>
      </c>
      <c r="H25" s="64">
        <v>-35162</v>
      </c>
      <c r="I25" s="64">
        <v>-28433</v>
      </c>
    </row>
    <row r="26" spans="1:9" ht="12.75" customHeight="1" x14ac:dyDescent="0.2">
      <c r="A26" s="190" t="s">
        <v>187</v>
      </c>
      <c r="B26" s="190"/>
      <c r="C26" s="190"/>
      <c r="D26" s="190"/>
      <c r="E26" s="190"/>
      <c r="F26" s="190"/>
      <c r="G26" s="63">
        <v>19</v>
      </c>
      <c r="H26" s="64">
        <v>-342307</v>
      </c>
      <c r="I26" s="64">
        <v>-333876</v>
      </c>
    </row>
    <row r="27" spans="1:9" ht="25.9" customHeight="1" x14ac:dyDescent="0.2">
      <c r="A27" s="242" t="s">
        <v>188</v>
      </c>
      <c r="B27" s="242"/>
      <c r="C27" s="242"/>
      <c r="D27" s="242"/>
      <c r="E27" s="242"/>
      <c r="F27" s="242"/>
      <c r="G27" s="65">
        <v>20</v>
      </c>
      <c r="H27" s="66">
        <f>H24+H25+H26</f>
        <v>5226693</v>
      </c>
      <c r="I27" s="66">
        <f>I24+I25+I26</f>
        <v>1206445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434298</v>
      </c>
    </row>
    <row r="30" spans="1:9" ht="12.75" customHeight="1" x14ac:dyDescent="0.2">
      <c r="A30" s="190" t="s">
        <v>191</v>
      </c>
      <c r="B30" s="190"/>
      <c r="C30" s="190"/>
      <c r="D30" s="190"/>
      <c r="E30" s="190"/>
      <c r="F30" s="190"/>
      <c r="G30" s="63">
        <v>22</v>
      </c>
      <c r="H30" s="67">
        <v>5189</v>
      </c>
      <c r="I30" s="67">
        <v>0</v>
      </c>
    </row>
    <row r="31" spans="1:9" ht="12.75" customHeight="1" x14ac:dyDescent="0.2">
      <c r="A31" s="190" t="s">
        <v>192</v>
      </c>
      <c r="B31" s="190"/>
      <c r="C31" s="190"/>
      <c r="D31" s="190"/>
      <c r="E31" s="190"/>
      <c r="F31" s="190"/>
      <c r="G31" s="63">
        <v>23</v>
      </c>
      <c r="H31" s="67">
        <v>354188</v>
      </c>
      <c r="I31" s="67">
        <v>137164</v>
      </c>
    </row>
    <row r="32" spans="1:9" ht="12.75" customHeight="1" x14ac:dyDescent="0.2">
      <c r="A32" s="190" t="s">
        <v>193</v>
      </c>
      <c r="B32" s="190"/>
      <c r="C32" s="190"/>
      <c r="D32" s="190"/>
      <c r="E32" s="190"/>
      <c r="F32" s="190"/>
      <c r="G32" s="63">
        <v>24</v>
      </c>
      <c r="H32" s="67">
        <v>6844243</v>
      </c>
      <c r="I32" s="67">
        <v>10622909</v>
      </c>
    </row>
    <row r="33" spans="1:9" ht="12.75" customHeight="1" x14ac:dyDescent="0.2">
      <c r="A33" s="190" t="s">
        <v>194</v>
      </c>
      <c r="B33" s="190"/>
      <c r="C33" s="190"/>
      <c r="D33" s="190"/>
      <c r="E33" s="190"/>
      <c r="F33" s="190"/>
      <c r="G33" s="63">
        <v>25</v>
      </c>
      <c r="H33" s="67">
        <v>2760709</v>
      </c>
      <c r="I33" s="67">
        <v>10045815</v>
      </c>
    </row>
    <row r="34" spans="1:9" ht="12.75" customHeight="1" x14ac:dyDescent="0.2">
      <c r="A34" s="190" t="s">
        <v>195</v>
      </c>
      <c r="B34" s="190"/>
      <c r="C34" s="190"/>
      <c r="D34" s="190"/>
      <c r="E34" s="190"/>
      <c r="F34" s="190"/>
      <c r="G34" s="63">
        <v>26</v>
      </c>
      <c r="H34" s="67">
        <v>609896</v>
      </c>
      <c r="I34" s="67">
        <v>794356</v>
      </c>
    </row>
    <row r="35" spans="1:9" ht="26.65" customHeight="1" x14ac:dyDescent="0.2">
      <c r="A35" s="241" t="s">
        <v>196</v>
      </c>
      <c r="B35" s="241"/>
      <c r="C35" s="241"/>
      <c r="D35" s="241"/>
      <c r="E35" s="241"/>
      <c r="F35" s="241"/>
      <c r="G35" s="65">
        <v>27</v>
      </c>
      <c r="H35" s="68">
        <f>H29+H30+H31+H32+H33+H34</f>
        <v>10574225</v>
      </c>
      <c r="I35" s="68">
        <f>I29+I30+I31+I32+I33+I34</f>
        <v>22034542</v>
      </c>
    </row>
    <row r="36" spans="1:9" ht="22.9" customHeight="1" x14ac:dyDescent="0.2">
      <c r="A36" s="190" t="s">
        <v>197</v>
      </c>
      <c r="B36" s="190"/>
      <c r="C36" s="190"/>
      <c r="D36" s="190"/>
      <c r="E36" s="190"/>
      <c r="F36" s="190"/>
      <c r="G36" s="63">
        <v>28</v>
      </c>
      <c r="H36" s="67">
        <v>-4077478</v>
      </c>
      <c r="I36" s="67">
        <v>-12880270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-47264</v>
      </c>
      <c r="I39" s="67">
        <v>0</v>
      </c>
    </row>
    <row r="40" spans="1:9" ht="12.75" customHeight="1" x14ac:dyDescent="0.2">
      <c r="A40" s="190" t="s">
        <v>201</v>
      </c>
      <c r="B40" s="190"/>
      <c r="C40" s="190"/>
      <c r="D40" s="190"/>
      <c r="E40" s="190"/>
      <c r="F40" s="190"/>
      <c r="G40" s="63">
        <v>32</v>
      </c>
      <c r="H40" s="67">
        <v>-79865</v>
      </c>
      <c r="I40" s="67">
        <v>-43893</v>
      </c>
    </row>
    <row r="41" spans="1:9" ht="24" customHeight="1" x14ac:dyDescent="0.2">
      <c r="A41" s="241" t="s">
        <v>202</v>
      </c>
      <c r="B41" s="241"/>
      <c r="C41" s="241"/>
      <c r="D41" s="241"/>
      <c r="E41" s="241"/>
      <c r="F41" s="241"/>
      <c r="G41" s="65">
        <v>33</v>
      </c>
      <c r="H41" s="68">
        <f>H36+H37+H38+H39+H40</f>
        <v>-4204607</v>
      </c>
      <c r="I41" s="68">
        <f>I36+I37+I38+I39+I40</f>
        <v>-12924163</v>
      </c>
    </row>
    <row r="42" spans="1:9" ht="29.65" customHeight="1" x14ac:dyDescent="0.2">
      <c r="A42" s="242" t="s">
        <v>203</v>
      </c>
      <c r="B42" s="242"/>
      <c r="C42" s="242"/>
      <c r="D42" s="242"/>
      <c r="E42" s="242"/>
      <c r="F42" s="242"/>
      <c r="G42" s="65">
        <v>34</v>
      </c>
      <c r="H42" s="68">
        <f>H35+H41</f>
        <v>6369618</v>
      </c>
      <c r="I42" s="68">
        <f>I35+I41</f>
        <v>9110379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229373</v>
      </c>
      <c r="I47" s="67">
        <v>1410379</v>
      </c>
    </row>
    <row r="48" spans="1:9" ht="22.15" customHeight="1" x14ac:dyDescent="0.2">
      <c r="A48" s="241" t="s">
        <v>209</v>
      </c>
      <c r="B48" s="241"/>
      <c r="C48" s="241"/>
      <c r="D48" s="241"/>
      <c r="E48" s="241"/>
      <c r="F48" s="241"/>
      <c r="G48" s="65">
        <v>39</v>
      </c>
      <c r="H48" s="68">
        <f>H44+H45+H46+H47</f>
        <v>229373</v>
      </c>
      <c r="I48" s="68">
        <f>I44+I45+I46+I47</f>
        <v>1410379</v>
      </c>
    </row>
    <row r="49" spans="1:9" ht="24.6" customHeight="1" x14ac:dyDescent="0.2">
      <c r="A49" s="190" t="s">
        <v>305</v>
      </c>
      <c r="B49" s="190"/>
      <c r="C49" s="190"/>
      <c r="D49" s="190"/>
      <c r="E49" s="190"/>
      <c r="F49" s="190"/>
      <c r="G49" s="63">
        <v>40</v>
      </c>
      <c r="H49" s="67">
        <v>-6532830</v>
      </c>
      <c r="I49" s="67">
        <v>0</v>
      </c>
    </row>
    <row r="50" spans="1:9" ht="12.75" customHeight="1" x14ac:dyDescent="0.2">
      <c r="A50" s="190" t="s">
        <v>210</v>
      </c>
      <c r="B50" s="190"/>
      <c r="C50" s="190"/>
      <c r="D50" s="190"/>
      <c r="E50" s="190"/>
      <c r="F50" s="190"/>
      <c r="G50" s="63">
        <v>41</v>
      </c>
      <c r="H50" s="67">
        <v>-3018856</v>
      </c>
      <c r="I50" s="67">
        <v>-4548040</v>
      </c>
    </row>
    <row r="51" spans="1:9" ht="12.75" customHeight="1" x14ac:dyDescent="0.2">
      <c r="A51" s="190" t="s">
        <v>211</v>
      </c>
      <c r="B51" s="190"/>
      <c r="C51" s="190"/>
      <c r="D51" s="190"/>
      <c r="E51" s="190"/>
      <c r="F51" s="190"/>
      <c r="G51" s="63">
        <v>42</v>
      </c>
      <c r="H51" s="67">
        <v>-192819</v>
      </c>
      <c r="I51" s="67">
        <v>-156577</v>
      </c>
    </row>
    <row r="52" spans="1:9" ht="22.9" customHeight="1" x14ac:dyDescent="0.2">
      <c r="A52" s="190" t="s">
        <v>212</v>
      </c>
      <c r="B52" s="190"/>
      <c r="C52" s="190"/>
      <c r="D52" s="190"/>
      <c r="E52" s="190"/>
      <c r="F52" s="190"/>
      <c r="G52" s="63">
        <v>43</v>
      </c>
      <c r="H52" s="67">
        <v>-568221</v>
      </c>
      <c r="I52" s="67">
        <v>-398720</v>
      </c>
    </row>
    <row r="53" spans="1:9" ht="12.75" customHeight="1" x14ac:dyDescent="0.2">
      <c r="A53" s="190" t="s">
        <v>213</v>
      </c>
      <c r="B53" s="190"/>
      <c r="C53" s="190"/>
      <c r="D53" s="190"/>
      <c r="E53" s="190"/>
      <c r="F53" s="190"/>
      <c r="G53" s="63">
        <v>44</v>
      </c>
      <c r="H53" s="67">
        <v>0</v>
      </c>
      <c r="I53" s="67">
        <v>-800000</v>
      </c>
    </row>
    <row r="54" spans="1:9" ht="30.6" customHeight="1" x14ac:dyDescent="0.2">
      <c r="A54" s="241" t="s">
        <v>214</v>
      </c>
      <c r="B54" s="241"/>
      <c r="C54" s="241"/>
      <c r="D54" s="241"/>
      <c r="E54" s="241"/>
      <c r="F54" s="241"/>
      <c r="G54" s="65">
        <v>45</v>
      </c>
      <c r="H54" s="68">
        <f>H49+H50+H51+H52+H53</f>
        <v>-10312726</v>
      </c>
      <c r="I54" s="68">
        <f>I49+I50+I51+I52+I53</f>
        <v>-5903337</v>
      </c>
    </row>
    <row r="55" spans="1:9" ht="29.65" customHeight="1" x14ac:dyDescent="0.2">
      <c r="A55" s="242" t="s">
        <v>215</v>
      </c>
      <c r="B55" s="242"/>
      <c r="C55" s="242"/>
      <c r="D55" s="242"/>
      <c r="E55" s="242"/>
      <c r="F55" s="242"/>
      <c r="G55" s="65">
        <v>46</v>
      </c>
      <c r="H55" s="68">
        <f>H48+H54</f>
        <v>-10083353</v>
      </c>
      <c r="I55" s="68">
        <f>I48+I54</f>
        <v>-4492958</v>
      </c>
    </row>
    <row r="56" spans="1:9" x14ac:dyDescent="0.2">
      <c r="A56" s="190" t="s">
        <v>216</v>
      </c>
      <c r="B56" s="190"/>
      <c r="C56" s="190"/>
      <c r="D56" s="190"/>
      <c r="E56" s="190"/>
      <c r="F56" s="190"/>
      <c r="G56" s="63">
        <v>47</v>
      </c>
      <c r="H56" s="67">
        <v>0</v>
      </c>
      <c r="I56" s="67">
        <v>0</v>
      </c>
    </row>
    <row r="57" spans="1:9" ht="26.65" customHeight="1" x14ac:dyDescent="0.2">
      <c r="A57" s="242" t="s">
        <v>217</v>
      </c>
      <c r="B57" s="242"/>
      <c r="C57" s="242"/>
      <c r="D57" s="242"/>
      <c r="E57" s="242"/>
      <c r="F57" s="242"/>
      <c r="G57" s="65">
        <v>48</v>
      </c>
      <c r="H57" s="68">
        <f>H27+H42+H55+H56</f>
        <v>1512958</v>
      </c>
      <c r="I57" s="68">
        <f>I27+I42+I55+I56</f>
        <v>5823866</v>
      </c>
    </row>
    <row r="58" spans="1:9" x14ac:dyDescent="0.2">
      <c r="A58" s="244" t="s">
        <v>218</v>
      </c>
      <c r="B58" s="244"/>
      <c r="C58" s="244"/>
      <c r="D58" s="244"/>
      <c r="E58" s="244"/>
      <c r="F58" s="244"/>
      <c r="G58" s="63">
        <v>49</v>
      </c>
      <c r="H58" s="67">
        <v>4473798</v>
      </c>
      <c r="I58" s="67">
        <v>5986756</v>
      </c>
    </row>
    <row r="59" spans="1:9" ht="31.15" customHeight="1" x14ac:dyDescent="0.2">
      <c r="A59" s="242" t="s">
        <v>219</v>
      </c>
      <c r="B59" s="242"/>
      <c r="C59" s="242"/>
      <c r="D59" s="242"/>
      <c r="E59" s="242"/>
      <c r="F59" s="242"/>
      <c r="G59" s="65">
        <v>50</v>
      </c>
      <c r="H59" s="68">
        <f>H57+H58</f>
        <v>5986756</v>
      </c>
      <c r="I59" s="68">
        <f>I57+I58</f>
        <v>11810622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28515625" style="1"/>
    <col min="8" max="9" width="22.28515625" style="19"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6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B39" zoomScaleNormal="100" zoomScaleSheetLayoutView="70" workbookViewId="0">
      <selection activeCell="V41" sqref="V41"/>
    </sheetView>
  </sheetViews>
  <sheetFormatPr defaultRowHeight="12.75" x14ac:dyDescent="0.2"/>
  <cols>
    <col min="1" max="4" width="9.28515625" style="1"/>
    <col min="5" max="5" width="10.28515625" style="1" bestFit="1" customWidth="1"/>
    <col min="6" max="6" width="9.28515625" style="1"/>
    <col min="7" max="7" width="12.42578125" style="1" customWidth="1"/>
    <col min="8" max="25" width="13.42578125" style="19"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
      <c r="A25" s="277" t="s">
        <v>423</v>
      </c>
      <c r="B25" s="277"/>
      <c r="C25" s="277"/>
      <c r="D25" s="277"/>
      <c r="E25" s="277"/>
      <c r="F25" s="277"/>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
      <c r="A33" s="275" t="s">
        <v>428</v>
      </c>
      <c r="B33" s="275"/>
      <c r="C33" s="275"/>
      <c r="D33" s="275"/>
      <c r="E33" s="275"/>
      <c r="F33" s="275"/>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12084957</v>
      </c>
      <c r="W40" s="37">
        <f t="shared" ref="W40:W58" si="15">H40+I40+J40+K40-L40+M40+N40+O40+P40+Q40+R40+U40+V40+S40+T40</f>
        <v>12084957</v>
      </c>
      <c r="X40" s="33">
        <v>0</v>
      </c>
      <c r="Y40" s="37">
        <f t="shared" ref="Y40:Y58" si="16">W40+X40</f>
        <v>12084957</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691830</v>
      </c>
      <c r="J48" s="33">
        <v>0</v>
      </c>
      <c r="K48" s="33">
        <v>0</v>
      </c>
      <c r="L48" s="33">
        <v>0</v>
      </c>
      <c r="M48" s="33">
        <v>0</v>
      </c>
      <c r="N48" s="33">
        <v>0</v>
      </c>
      <c r="O48" s="33">
        <v>0</v>
      </c>
      <c r="P48" s="33">
        <v>0</v>
      </c>
      <c r="Q48" s="33">
        <v>0</v>
      </c>
      <c r="R48" s="33">
        <v>0</v>
      </c>
      <c r="S48" s="33">
        <v>0</v>
      </c>
      <c r="T48" s="33">
        <v>0</v>
      </c>
      <c r="U48" s="33">
        <v>0</v>
      </c>
      <c r="V48" s="33">
        <v>0</v>
      </c>
      <c r="W48" s="37">
        <f t="shared" si="15"/>
        <v>691830</v>
      </c>
      <c r="X48" s="33">
        <v>0</v>
      </c>
      <c r="Y48" s="37">
        <f t="shared" si="16"/>
        <v>691830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398720</v>
      </c>
      <c r="L53" s="33">
        <v>398720</v>
      </c>
      <c r="M53" s="33">
        <v>0</v>
      </c>
      <c r="N53" s="33">
        <v>-398720</v>
      </c>
      <c r="O53" s="33">
        <v>0</v>
      </c>
      <c r="P53" s="33">
        <v>0</v>
      </c>
      <c r="Q53" s="33">
        <v>0</v>
      </c>
      <c r="R53" s="33">
        <v>0</v>
      </c>
      <c r="S53" s="33">
        <v>0</v>
      </c>
      <c r="T53" s="33">
        <v>0</v>
      </c>
      <c r="U53" s="33">
        <v>0</v>
      </c>
      <c r="V53" s="33">
        <v>0</v>
      </c>
      <c r="W53" s="37">
        <f t="shared" si="15"/>
        <v>-398720</v>
      </c>
      <c r="X53" s="33">
        <v>0</v>
      </c>
      <c r="Y53" s="37">
        <f t="shared" si="16"/>
        <v>-398720</v>
      </c>
    </row>
    <row r="54" spans="1:25" ht="12.75" customHeight="1" x14ac:dyDescent="0.2">
      <c r="A54" s="277" t="s">
        <v>423</v>
      </c>
      <c r="B54" s="277"/>
      <c r="C54" s="277"/>
      <c r="D54" s="277"/>
      <c r="E54" s="277"/>
      <c r="F54" s="277"/>
      <c r="G54" s="6">
        <v>46</v>
      </c>
      <c r="H54" s="33">
        <v>0</v>
      </c>
      <c r="I54" s="33">
        <v>0</v>
      </c>
      <c r="J54" s="33">
        <v>0</v>
      </c>
      <c r="K54" s="33">
        <v>-758609</v>
      </c>
      <c r="L54" s="33">
        <v>-758609</v>
      </c>
      <c r="M54" s="33">
        <v>0</v>
      </c>
      <c r="N54" s="33">
        <v>758609</v>
      </c>
      <c r="O54" s="33">
        <v>0</v>
      </c>
      <c r="P54" s="33">
        <v>0</v>
      </c>
      <c r="Q54" s="33">
        <v>0</v>
      </c>
      <c r="R54" s="33">
        <v>0</v>
      </c>
      <c r="S54" s="33">
        <v>0</v>
      </c>
      <c r="T54" s="33">
        <v>0</v>
      </c>
      <c r="U54" s="33">
        <v>0</v>
      </c>
      <c r="V54" s="33">
        <v>0</v>
      </c>
      <c r="W54" s="37">
        <f>H54+I54+J54+K54-L54+M54+N54+O54+P54+Q54+R54+U54+V54+S54+T54</f>
        <v>758609</v>
      </c>
      <c r="X54" s="33">
        <v>0</v>
      </c>
      <c r="Y54" s="37">
        <f t="shared" si="16"/>
        <v>758609</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7800000</v>
      </c>
      <c r="I59" s="36">
        <f t="shared" ref="I59:Y59" si="17">SUM(I39:I58)</f>
        <v>6521104</v>
      </c>
      <c r="J59" s="36">
        <f t="shared" si="17"/>
        <v>398168</v>
      </c>
      <c r="K59" s="36">
        <f t="shared" si="17"/>
        <v>3034986</v>
      </c>
      <c r="L59" s="36">
        <f t="shared" si="17"/>
        <v>3034986</v>
      </c>
      <c r="M59" s="36">
        <f t="shared" si="17"/>
        <v>1990842</v>
      </c>
      <c r="N59" s="36">
        <f t="shared" si="17"/>
        <v>3374329</v>
      </c>
      <c r="O59" s="36">
        <f t="shared" si="17"/>
        <v>0</v>
      </c>
      <c r="P59" s="36">
        <f t="shared" si="17"/>
        <v>0</v>
      </c>
      <c r="Q59" s="36">
        <f t="shared" si="17"/>
        <v>0</v>
      </c>
      <c r="R59" s="36">
        <f t="shared" si="17"/>
        <v>0</v>
      </c>
      <c r="S59" s="36">
        <f t="shared" si="17"/>
        <v>0</v>
      </c>
      <c r="T59" s="36">
        <f t="shared" si="17"/>
        <v>0</v>
      </c>
      <c r="U59" s="36">
        <f t="shared" si="17"/>
        <v>49259436</v>
      </c>
      <c r="V59" s="36">
        <f t="shared" si="17"/>
        <v>12084957</v>
      </c>
      <c r="W59" s="36">
        <f t="shared" si="17"/>
        <v>81428836</v>
      </c>
      <c r="X59" s="36">
        <f t="shared" si="17"/>
        <v>0</v>
      </c>
      <c r="Y59" s="36">
        <f t="shared" si="17"/>
        <v>81428836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691830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691830</v>
      </c>
      <c r="X61" s="37">
        <f t="shared" si="18"/>
        <v>0</v>
      </c>
      <c r="Y61" s="37">
        <f t="shared" si="18"/>
        <v>691830</v>
      </c>
    </row>
    <row r="62" spans="1:25" ht="27.75" customHeight="1" x14ac:dyDescent="0.2">
      <c r="A62" s="275" t="s">
        <v>435</v>
      </c>
      <c r="B62" s="275"/>
      <c r="C62" s="275"/>
      <c r="D62" s="275"/>
      <c r="E62" s="275"/>
      <c r="F62" s="275"/>
      <c r="G62" s="7">
        <v>53</v>
      </c>
      <c r="H62" s="37">
        <f>H40+H61</f>
        <v>0</v>
      </c>
      <c r="I62" s="37">
        <f t="shared" ref="I62:Y62" si="20">I40+I61</f>
        <v>691830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12084957</v>
      </c>
      <c r="W62" s="37">
        <f t="shared" si="20"/>
        <v>12776787</v>
      </c>
      <c r="X62" s="37">
        <f t="shared" si="20"/>
        <v>0</v>
      </c>
      <c r="Y62" s="37">
        <f t="shared" si="20"/>
        <v>12776787</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-359889</v>
      </c>
      <c r="L63" s="38">
        <f t="shared" si="22"/>
        <v>-359889</v>
      </c>
      <c r="M63" s="38">
        <f t="shared" si="22"/>
        <v>0</v>
      </c>
      <c r="N63" s="38">
        <f t="shared" si="22"/>
        <v>359889</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-4188151</v>
      </c>
      <c r="X63" s="38">
        <f t="shared" si="22"/>
        <v>0</v>
      </c>
      <c r="Y63" s="38">
        <f t="shared" si="22"/>
        <v>-4188151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5" zoomScaleNormal="80" zoomScaleSheetLayoutView="85" workbookViewId="0">
      <selection sqref="A1:I40"/>
    </sheetView>
  </sheetViews>
  <sheetFormatPr defaultRowHeight="12.75" x14ac:dyDescent="0.2"/>
  <cols>
    <col min="9" max="9" width="95" customWidth="1"/>
  </cols>
  <sheetData>
    <row r="1" spans="1:9"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384.6"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382BB8-05CC-4AC0-BD64-ABE82D990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4da10efb-c24b-45a7-8d20-9e38b5ad71bb"/>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2025-02-26T12:15:55Z</cp:lastPrinted>
  <dcterms:created xsi:type="dcterms:W3CDTF">2008-10-17T11:51:54Z</dcterms:created>
  <dcterms:modified xsi:type="dcterms:W3CDTF">2025-02-26T12:19:36Z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