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5200" windowHeight="11880"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36" i="20"/>
  <c r="I23"/>
  <c r="H20"/>
  <c r="H10" i="19" l="1"/>
  <c r="I13" i="18"/>
  <c r="I90" l="1"/>
  <c r="I24" l="1"/>
  <c r="I78" l="1"/>
  <c r="H78"/>
  <c r="H46" i="21" l="1"/>
  <c r="H40"/>
  <c r="H33"/>
  <c r="H27"/>
  <c r="H16"/>
  <c r="H19" s="1"/>
  <c r="H54" i="20"/>
  <c r="H48"/>
  <c r="H41"/>
  <c r="H42" s="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75" i="18"/>
  <c r="H131" s="1"/>
  <c r="H9"/>
  <c r="I60" i="19"/>
  <c r="H14"/>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9"/>
  <c r="I16"/>
  <c r="I54" i="20"/>
  <c r="I48"/>
  <c r="I41"/>
  <c r="I35"/>
  <c r="I19"/>
  <c r="I18"/>
  <c r="H9"/>
  <c r="H18" s="1"/>
  <c r="H24" s="1"/>
  <c r="H27" s="1"/>
  <c r="H57" s="1"/>
  <c r="H59"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49" i="21" l="1"/>
  <c r="H51" s="1"/>
  <c r="I34"/>
  <c r="I49" s="1"/>
  <c r="I51" s="1"/>
  <c r="I55" i="20"/>
  <c r="I24"/>
  <c r="I27" s="1"/>
  <c r="W61" i="22"/>
  <c r="K60" i="19"/>
  <c r="K14"/>
  <c r="K61" s="1"/>
  <c r="I75" i="18"/>
  <c r="I131" s="1"/>
  <c r="I44"/>
  <c r="H72"/>
  <c r="I14" i="19"/>
  <c r="I61" s="1"/>
  <c r="I63" s="1"/>
  <c r="H61"/>
  <c r="J60"/>
  <c r="H60"/>
  <c r="J14"/>
  <c r="J61" s="1"/>
  <c r="U61" i="22"/>
  <c r="I9" i="18"/>
  <c r="I42" i="20"/>
  <c r="W59" i="22"/>
  <c r="W60" s="1"/>
  <c r="U59"/>
  <c r="U60" s="1"/>
  <c r="W31"/>
  <c r="W32" s="1"/>
  <c r="U31"/>
  <c r="U32" s="1"/>
  <c r="W33"/>
  <c r="U33"/>
  <c r="W38"/>
  <c r="W57" s="1"/>
  <c r="U38"/>
  <c r="U57" s="1"/>
  <c r="W10"/>
  <c r="W29" s="1"/>
  <c r="U10"/>
  <c r="U29" s="1"/>
  <c r="I57" i="20" l="1"/>
  <c r="I59" s="1"/>
  <c r="I72" i="18"/>
  <c r="K62" i="19"/>
  <c r="K67" s="1"/>
  <c r="K64"/>
  <c r="K63"/>
  <c r="I64"/>
  <c r="I62"/>
  <c r="I68" s="1"/>
  <c r="H64"/>
  <c r="J63"/>
  <c r="H62"/>
  <c r="H68" s="1"/>
  <c r="H63"/>
  <c r="J62"/>
  <c r="J66" s="1"/>
  <c r="J64"/>
  <c r="K68" l="1"/>
  <c r="K66"/>
  <c r="I67"/>
  <c r="I66"/>
  <c r="H67"/>
  <c r="H66"/>
  <c r="J67"/>
  <c r="J68"/>
</calcChain>
</file>

<file path=xl/sharedStrings.xml><?xml version="1.0" encoding="utf-8"?>
<sst xmlns="http://schemas.openxmlformats.org/spreadsheetml/2006/main" count="520" uniqueCount="458">
  <si>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</si>
  <si>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</si>
  <si>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</si>
  <si>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</si>
  <si>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</si>
  <si>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</si>
  <si>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</si>
  <si>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</si>
  <si>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</si>
  <si>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</si>
  <si>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</si>
  <si>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</si>
  <si>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</si>
  <si>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</si>
  <si>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</si>
  <si>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</si>
  <si>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</si>
  <si>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</si>
  <si>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</si>
  <si>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</si>
  <si>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</si>
  <si>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</si>
  <si>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</si>
  <si>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</si>
  <si>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</si>
  <si>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</si>
  <si>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</si>
  <si>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</si>
  <si>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</si>
  <si>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</si>
  <si>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</si>
  <si>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</si>
  <si>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</si>
  <si>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</si>
  <si>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</si>
  <si>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</si>
  <si>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</si>
  <si>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</si>
  <si>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</si>
  <si>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</si>
  <si>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</si>
  <si>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</si>
  <si>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</si>
  <si>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</si>
  <si>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</si>
  <si>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</si>
  <si>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</si>
  <si>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</si>
  <si>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</si>
  <si>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</si>
  <si>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</si>
  <si>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</si>
  <si>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</si>
  <si>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</si>
  <si>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</si>
  <si>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</si>
  <si>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</si>
  <si>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</si>
  <si>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</si>
  <si>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</si>
  <si>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</si>
  <si>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</si>
  <si>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</si>
  <si>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</si>
  <si>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</si>
  <si>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</si>
  <si>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</si>
  <si>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</si>
  <si>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</si>
  <si>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</si>
  <si>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</si>
  <si>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</si>
  <si>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</si>
  <si>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</si>
  <si>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</si>
  <si>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</si>
  <si>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</si>
  <si>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</si>
  <si>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</si>
  <si>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</si>
  <si>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</si>
  <si>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</si>
  <si>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</si>
  <si>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</si>
  <si>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</si>
  <si>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</si>
  <si>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</si>
  <si>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</si>
  <si>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</si>
  <si>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</si>
  <si>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</si>
  <si>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</si>
  <si>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</si>
  <si>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</si>
  <si>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</si>
  <si>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</si>
  <si>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</si>
  <si>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</si>
  <si>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</si>
  <si>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</si>
  <si>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</si>
  <si>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</si>
  <si>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</si>
  <si>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</si>
  <si>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</si>
  <si>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</si>
  <si>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</si>
  <si>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</si>
  <si>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</si>
  <si>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</si>
  <si>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</si>
  <si>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</si>
  <si>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</si>
  <si>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</si>
  <si>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</si>
  <si>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</si>
  <si>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</si>
  <si>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</si>
  <si>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</si>
  <si>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</si>
  <si>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</si>
  <si>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</si>
  <si>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</si>
  <si>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</si>
  <si>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</si>
  <si>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</si>
  <si>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</si>
  <si>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</si>
  <si>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</si>
  <si>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</si>
  <si>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</si>
  <si>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</si>
  <si>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</si>
  <si>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</si>
  <si>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</si>
  <si>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</si>
  <si>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</si>
  <si>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</si>
  <si>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</si>
  <si>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</si>
  <si>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</si>
  <si>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</si>
  <si>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</si>
  <si>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</si>
  <si>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</si>
  <si>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</si>
  <si>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</si>
  <si>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</si>
  <si>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</si>
  <si>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</si>
  <si>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</si>
  <si>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</si>
  <si>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</si>
  <si>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</si>
  <si>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</si>
  <si>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</si>
  <si>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</si>
  <si>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</si>
  <si>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</si>
  <si>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</si>
  <si>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</si>
  <si>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</si>
  <si>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</si>
  <si>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</si>
  <si>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</si>
  <si>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</si>
  <si>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</si>
  <si>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</si>
  <si>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</si>
  <si>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</si>
  <si>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</si>
  <si>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</si>
  <si>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</si>
  <si>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</si>
  <si>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</si>
  <si>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</si>
  <si>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</si>
  <si>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</si>
  <si>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</si>
  <si>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</si>
  <si>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</si>
  <si>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</si>
  <si>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</si>
  <si>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</si>
  <si>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</si>
  <si>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</si>
  <si>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</si>
  <si>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</si>
  <si>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</si>
  <si>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</si>
  <si>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</si>
  <si>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</si>
  <si>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</si>
  <si>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</si>
  <si>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</si>
  <si>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</si>
  <si>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</si>
  <si>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</si>
  <si>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</si>
  <si>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</si>
  <si>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</si>
  <si>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</si>
  <si>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</si>
  <si>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</si>
  <si>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</si>
  <si>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</si>
  <si>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</si>
  <si>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</si>
  <si>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</si>
  <si>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</si>
  <si>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</si>
  <si>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</si>
  <si>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</si>
  <si>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</si>
  <si>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</si>
  <si>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</si>
  <si>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</si>
  <si>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</si>
  <si>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</si>
  <si>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</si>
  <si>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</si>
  <si>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</si>
  <si>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</si>
  <si>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</si>
  <si>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</si>
  <si>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</si>
  <si>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</si>
  <si>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</si>
  <si>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</si>
  <si>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</si>
  <si>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</si>
  <si>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</si>
  <si>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</si>
  <si>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</si>
  <si>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</si>
  <si>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</si>
  <si>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</si>
  <si>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</si>
  <si>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</si>
  <si>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</si>
  <si>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</si>
  <si>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</si>
  <si>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</si>
  <si>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</si>
  <si>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</si>
  <si>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</si>
  <si>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</si>
  <si>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</si>
  <si>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</si>
  <si>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</si>
  <si>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</si>
  <si>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</si>
  <si>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</si>
  <si>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</si>
  <si>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</si>
  <si>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</si>
  <si>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</si>
  <si>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</si>
  <si>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</si>
  <si>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</si>
  <si>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</si>
  <si>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</si>
  <si>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</si>
  <si>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</si>
  <si>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</si>
  <si>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</si>
  <si>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</si>
  <si>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</si>
  <si>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</si>
  <si>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</si>
  <si>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</si>
  <si>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</si>
  <si>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</si>
  <si>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</si>
  <si>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</si>
  <si>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</si>
  <si>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</si>
  <si>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</si>
  <si>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</si>
  <si>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</si>
  <si>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</si>
  <si>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</si>
  <si>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</si>
  <si>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</si>
  <si>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</si>
  <si>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</si>
  <si>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</si>
  <si>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</si>
  <si>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</si>
  <si>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</si>
  <si>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</si>
  <si>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</si>
  <si>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</si>
  <si>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</si>
  <si>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</si>
  <si>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</si>
  <si>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</si>
  <si>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</si>
  <si>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</si>
  <si>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</si>
  <si>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</si>
  <si>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</si>
  <si>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</si>
  <si>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</si>
  <si>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</si>
  <si>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</si>
  <si>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</si>
  <si>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</si>
  <si>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</si>
  <si>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</si>
  <si>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</si>
  <si>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</si>
  <si>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</si>
  <si>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</si>
  <si>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</si>
  <si>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</si>
  <si>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</si>
  <si>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</si>
  <si>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</si>
  <si>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</si>
  <si>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</si>
  <si>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</si>
  <si>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</si>
  <si>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</si>
  <si>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</si>
  <si>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</si>
  <si>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</si>
  <si>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</si>
  <si>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</si>
  <si>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</si>
  <si>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</si>
  <si>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</si>
  <si>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</si>
  <si>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</si>
  <si>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</si>
  <si>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</si>
  <si>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</si>
  <si>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</si>
  <si>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</si>
  <si>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</si>
  <si>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</si>
  <si>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</si>
  <si>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</si>
  <si>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</si>
  <si>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</si>
  <si>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</si>
  <si>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</si>
  <si>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</si>
  <si>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</si>
  <si>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</si>
  <si>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</si>
  <si>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</si>
  <si>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</si>
  <si>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</si>
  <si>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</si>
  <si>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</si>
  <si>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</si>
  <si>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</si>
  <si>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</si>
  <si>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</si>
  <si>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</si>
  <si>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</si>
  <si>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</si>
  <si>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</si>
  <si>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</si>
  <si>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</si>
  <si>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</si>
  <si>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</si>
  <si>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</si>
  <si>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</si>
  <si>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</si>
  <si>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</si>
  <si>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</si>
  <si>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</si>
  <si>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</si>
  <si>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</si>
  <si>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</si>
  <si>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</si>
  <si>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</si>
  <si>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</si>
  <si>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</si>
  <si>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</si>
  <si>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</si>
  <si>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</si>
  <si>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</si>
  <si>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</si>
  <si>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</si>
  <si>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</si>
  <si>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</si>
  <si>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</si>
  <si>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</si>
  <si>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</si>
  <si>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</si>
  <si>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</si>
  <si>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</si>
  <si>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</si>
  <si>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</si>
  <si>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</si>
  <si>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</si>
  <si>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</si>
  <si>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</si>
  <si>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</si>
  <si>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</si>
  <si>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</si>
  <si>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</si>
  <si>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</si>
  <si>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</si>
  <si>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</si>
  <si>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</si>
  <si>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</si>
  <si>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</si>
  <si>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</si>
  <si>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</si>
  <si>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</si>
  <si>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</si>
  <si>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</si>
  <si>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</si>
  <si>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</si>
  <si>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</si>
  <si>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</si>
  <si>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</si>
  <si>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</si>
  <si>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</si>
  <si>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</si>
  <si>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</si>
  <si>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</si>
  <si>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</si>
  <si>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</si>
  <si>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</si>
  <si>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</si>
  <si>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</si>
  <si>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</si>
  <si>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</si>
  <si>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</si>
  <si>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</si>
  <si>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razdoblju 01.01.2019 do 30.09.2019</t>
  </si>
  <si>
    <t>Obveznik: GRUPA BRIONKA</t>
  </si>
  <si>
    <t xml:space="preserve">stanje na dan 30.09.2019 </t>
  </si>
  <si>
    <t>03244024</t>
  </si>
  <si>
    <t>HR</t>
  </si>
  <si>
    <t>040051487</t>
  </si>
  <si>
    <t>747800S0FAT5DMQUD128</t>
  </si>
  <si>
    <t>45422293596</t>
  </si>
  <si>
    <t>1200</t>
  </si>
  <si>
    <t>BRIONKA d.d.</t>
  </si>
  <si>
    <t>PULA</t>
  </si>
  <si>
    <t>Tršćanska 35</t>
  </si>
  <si>
    <t>www.brionka.hr</t>
  </si>
  <si>
    <t>info.brionka.hr</t>
  </si>
  <si>
    <t>Brionka-Trgovina d.o.o.</t>
  </si>
  <si>
    <t>Tršćanska 35, Pula</t>
  </si>
  <si>
    <t>Mateljak Tea</t>
  </si>
  <si>
    <t>052/350 915</t>
  </si>
  <si>
    <t>tea.mateljak@brionka.hr</t>
  </si>
  <si>
    <t>Consultum Komparić d.o.o.</t>
  </si>
  <si>
    <t>Suzana Buić</t>
  </si>
  <si>
    <t>u razdoblju 01.01.2019. do 30.09.2019.</t>
  </si>
  <si>
    <t>Obveznik: Grupa Brionka</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</si>
</sst>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opLeftCell="A31" workbookViewId="0">
      <selection activeCell="C60" sqref="C60:J6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v>43738</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438</v>
      </c>
      <c r="D11" s="164"/>
      <c r="E11" s="91"/>
      <c r="F11" s="129" t="s">
        <v>418</v>
      </c>
      <c r="G11" s="167"/>
      <c r="H11" s="145" t="s">
        <v>439</v>
      </c>
      <c r="I11" s="146"/>
      <c r="J11" s="92"/>
    </row>
    <row r="12" spans="1:20" ht="14.45" customHeight="1">
      <c r="A12" s="93"/>
      <c r="B12" s="94"/>
      <c r="C12" s="94"/>
      <c r="D12" s="94"/>
      <c r="E12" s="172"/>
      <c r="F12" s="172"/>
      <c r="G12" s="172"/>
      <c r="H12" s="172"/>
      <c r="I12" s="95"/>
      <c r="J12" s="92"/>
    </row>
    <row r="13" spans="1:20" ht="21" customHeight="1">
      <c r="A13" s="128" t="s">
        <v>408</v>
      </c>
      <c r="B13" s="167"/>
      <c r="C13" s="163" t="s">
        <v>440</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442</v>
      </c>
      <c r="D15" s="164"/>
      <c r="E15" s="168"/>
      <c r="F15" s="159"/>
      <c r="G15" s="97" t="s">
        <v>419</v>
      </c>
      <c r="H15" s="145" t="s">
        <v>441</v>
      </c>
      <c r="I15" s="146"/>
      <c r="J15" s="98"/>
    </row>
    <row r="16" spans="1:20" ht="10.9" customHeight="1">
      <c r="A16" s="91"/>
      <c r="B16" s="95"/>
      <c r="C16" s="94"/>
      <c r="D16" s="94"/>
      <c r="E16" s="135"/>
      <c r="F16" s="135"/>
      <c r="G16" s="135"/>
      <c r="H16" s="135"/>
      <c r="I16" s="94"/>
      <c r="J16" s="96"/>
    </row>
    <row r="17" spans="1:10" ht="22.9" customHeight="1">
      <c r="A17" s="99"/>
      <c r="B17" s="97" t="s">
        <v>420</v>
      </c>
      <c r="C17" s="163" t="s">
        <v>443</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444</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52100</v>
      </c>
      <c r="D21" s="146"/>
      <c r="E21" s="135"/>
      <c r="F21" s="135"/>
      <c r="G21" s="136" t="s">
        <v>445</v>
      </c>
      <c r="H21" s="137"/>
      <c r="I21" s="137"/>
      <c r="J21" s="138"/>
    </row>
    <row r="22" spans="1:10">
      <c r="A22" s="93"/>
      <c r="B22" s="94"/>
      <c r="C22" s="94"/>
      <c r="D22" s="94"/>
      <c r="E22" s="135"/>
      <c r="F22" s="135"/>
      <c r="G22" s="135"/>
      <c r="H22" s="135"/>
      <c r="I22" s="94"/>
      <c r="J22" s="96"/>
    </row>
    <row r="23" spans="1:10">
      <c r="A23" s="157" t="s">
        <v>397</v>
      </c>
      <c r="B23" s="158"/>
      <c r="C23" s="136" t="s">
        <v>446</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447</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448</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252</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423</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t="s">
        <v>449</v>
      </c>
      <c r="B37" s="152"/>
      <c r="C37" s="152"/>
      <c r="D37" s="152"/>
      <c r="E37" s="151" t="s">
        <v>450</v>
      </c>
      <c r="F37" s="152"/>
      <c r="G37" s="152"/>
      <c r="H37" s="152"/>
      <c r="I37" s="153"/>
      <c r="J37" s="111">
        <v>3866904</v>
      </c>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451</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452</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453</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454</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t="s">
        <v>455</v>
      </c>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31496062992125984" bottom="0.43307086614173229"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40" zoomScale="110" zoomScaleSheetLayoutView="110" workbookViewId="0">
      <selection sqref="A1: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437</v>
      </c>
      <c r="B2" s="196"/>
      <c r="C2" s="196"/>
      <c r="D2" s="196"/>
      <c r="E2" s="196"/>
      <c r="F2" s="196"/>
      <c r="G2" s="196"/>
      <c r="H2" s="196"/>
      <c r="I2" s="196"/>
    </row>
    <row r="3" spans="1:9">
      <c r="A3" s="197" t="s">
        <v>355</v>
      </c>
      <c r="B3" s="198"/>
      <c r="C3" s="198"/>
      <c r="D3" s="198"/>
      <c r="E3" s="198"/>
      <c r="F3" s="198"/>
      <c r="G3" s="198"/>
      <c r="H3" s="198"/>
      <c r="I3" s="198"/>
    </row>
    <row r="4" spans="1:9">
      <c r="A4" s="199" t="s">
        <v>436</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46925338</v>
      </c>
      <c r="I9" s="34">
        <f>I10+I17+I27+I38+I43</f>
        <v>45925767</v>
      </c>
    </row>
    <row r="10" spans="1:9" ht="12.75" customHeight="1">
      <c r="A10" s="190" t="s">
        <v>5</v>
      </c>
      <c r="B10" s="190"/>
      <c r="C10" s="190"/>
      <c r="D10" s="190"/>
      <c r="E10" s="190"/>
      <c r="F10" s="190"/>
      <c r="G10" s="16">
        <v>3</v>
      </c>
      <c r="H10" s="34">
        <f>H11+H12+H13+H14+H15+H16</f>
        <v>5335256</v>
      </c>
      <c r="I10" s="34">
        <f>I11+I12+I13+I14+I15+I16</f>
        <v>5309554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2758723</v>
      </c>
      <c r="I12" s="33">
        <v>3008154</v>
      </c>
    </row>
    <row r="13" spans="1:9" ht="12.75" customHeight="1">
      <c r="A13" s="186" t="s">
        <v>8</v>
      </c>
      <c r="B13" s="186"/>
      <c r="C13" s="186"/>
      <c r="D13" s="186"/>
      <c r="E13" s="186"/>
      <c r="F13" s="186"/>
      <c r="G13" s="15">
        <v>6</v>
      </c>
      <c r="H13" s="33">
        <v>2576533</v>
      </c>
      <c r="I13" s="33">
        <f>2281400+20000</f>
        <v>2301400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41245682</v>
      </c>
      <c r="I17" s="34">
        <f>I18+I19+I20+I21+I22+I23+I24+I25+I26</f>
        <v>40271813</v>
      </c>
    </row>
    <row r="18" spans="1:9" ht="12.75" customHeight="1">
      <c r="A18" s="186" t="s">
        <v>13</v>
      </c>
      <c r="B18" s="186"/>
      <c r="C18" s="186"/>
      <c r="D18" s="186"/>
      <c r="E18" s="186"/>
      <c r="F18" s="186"/>
      <c r="G18" s="15">
        <v>11</v>
      </c>
      <c r="H18" s="33">
        <v>7399269</v>
      </c>
      <c r="I18" s="33">
        <v>7176993</v>
      </c>
    </row>
    <row r="19" spans="1:9" ht="12.75" customHeight="1">
      <c r="A19" s="186" t="s">
        <v>14</v>
      </c>
      <c r="B19" s="186"/>
      <c r="C19" s="186"/>
      <c r="D19" s="186"/>
      <c r="E19" s="186"/>
      <c r="F19" s="186"/>
      <c r="G19" s="15">
        <v>12</v>
      </c>
      <c r="H19" s="33">
        <v>16309028</v>
      </c>
      <c r="I19" s="33">
        <v>16446666</v>
      </c>
    </row>
    <row r="20" spans="1:9" ht="12.75" customHeight="1">
      <c r="A20" s="186" t="s">
        <v>15</v>
      </c>
      <c r="B20" s="186"/>
      <c r="C20" s="186"/>
      <c r="D20" s="186"/>
      <c r="E20" s="186"/>
      <c r="F20" s="186"/>
      <c r="G20" s="15">
        <v>13</v>
      </c>
      <c r="H20" s="33">
        <v>13153720</v>
      </c>
      <c r="I20" s="33">
        <v>12542495</v>
      </c>
    </row>
    <row r="21" spans="1:9" ht="12.75" customHeight="1">
      <c r="A21" s="186" t="s">
        <v>16</v>
      </c>
      <c r="B21" s="186"/>
      <c r="C21" s="186"/>
      <c r="D21" s="186"/>
      <c r="E21" s="186"/>
      <c r="F21" s="186"/>
      <c r="G21" s="15">
        <v>14</v>
      </c>
      <c r="H21" s="33">
        <v>3755029</v>
      </c>
      <c r="I21" s="33">
        <v>1846253</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628636</v>
      </c>
      <c r="I24" s="33">
        <f>1630770+572000</f>
        <v>2202770</v>
      </c>
    </row>
    <row r="25" spans="1:9" ht="12.75" customHeight="1">
      <c r="A25" s="186" t="s">
        <v>20</v>
      </c>
      <c r="B25" s="186"/>
      <c r="C25" s="186"/>
      <c r="D25" s="186"/>
      <c r="E25" s="186"/>
      <c r="F25" s="186"/>
      <c r="G25" s="15">
        <v>18</v>
      </c>
      <c r="H25" s="33">
        <v>0</v>
      </c>
      <c r="I25" s="33">
        <v>56636</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344400</v>
      </c>
      <c r="I27" s="34">
        <f>SUM(I28:I37)</f>
        <v>344400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20544425</v>
      </c>
      <c r="I44" s="34">
        <f>I45+I53+I60+I70</f>
        <v>27728400</v>
      </c>
    </row>
    <row r="45" spans="1:9" ht="12.75" customHeight="1">
      <c r="A45" s="190" t="s">
        <v>39</v>
      </c>
      <c r="B45" s="190"/>
      <c r="C45" s="190"/>
      <c r="D45" s="190"/>
      <c r="E45" s="190"/>
      <c r="F45" s="190"/>
      <c r="G45" s="16">
        <v>38</v>
      </c>
      <c r="H45" s="34">
        <f>SUM(H46:H52)</f>
        <v>3852826</v>
      </c>
      <c r="I45" s="34">
        <f>SUM(I46:I52)</f>
        <v>4569473</v>
      </c>
    </row>
    <row r="46" spans="1:9" ht="12.75" customHeight="1">
      <c r="A46" s="186" t="s">
        <v>40</v>
      </c>
      <c r="B46" s="186"/>
      <c r="C46" s="186"/>
      <c r="D46" s="186"/>
      <c r="E46" s="186"/>
      <c r="F46" s="186"/>
      <c r="G46" s="15">
        <v>39</v>
      </c>
      <c r="H46" s="33">
        <v>1359989</v>
      </c>
      <c r="I46" s="33">
        <v>1515542</v>
      </c>
    </row>
    <row r="47" spans="1:9" ht="12.75" customHeight="1">
      <c r="A47" s="186" t="s">
        <v>41</v>
      </c>
      <c r="B47" s="186"/>
      <c r="C47" s="186"/>
      <c r="D47" s="186"/>
      <c r="E47" s="186"/>
      <c r="F47" s="186"/>
      <c r="G47" s="15">
        <v>40</v>
      </c>
      <c r="H47" s="33">
        <v>2135</v>
      </c>
      <c r="I47" s="33">
        <v>0</v>
      </c>
    </row>
    <row r="48" spans="1:9" ht="12.75" customHeight="1">
      <c r="A48" s="186" t="s">
        <v>42</v>
      </c>
      <c r="B48" s="186"/>
      <c r="C48" s="186"/>
      <c r="D48" s="186"/>
      <c r="E48" s="186"/>
      <c r="F48" s="186"/>
      <c r="G48" s="15">
        <v>41</v>
      </c>
      <c r="H48" s="33">
        <v>226962</v>
      </c>
      <c r="I48" s="33">
        <v>30578</v>
      </c>
    </row>
    <row r="49" spans="1:9" ht="12.75" customHeight="1">
      <c r="A49" s="186" t="s">
        <v>43</v>
      </c>
      <c r="B49" s="186"/>
      <c r="C49" s="186"/>
      <c r="D49" s="186"/>
      <c r="E49" s="186"/>
      <c r="F49" s="186"/>
      <c r="G49" s="15">
        <v>42</v>
      </c>
      <c r="H49" s="33">
        <v>2263740</v>
      </c>
      <c r="I49" s="33">
        <v>3023353</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9522805</v>
      </c>
      <c r="I53" s="34">
        <f>SUM(I54:I59)</f>
        <v>15887541</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5869121</v>
      </c>
      <c r="I56" s="33">
        <v>11447900</v>
      </c>
    </row>
    <row r="57" spans="1:9" ht="12.75" customHeight="1">
      <c r="A57" s="186" t="s">
        <v>51</v>
      </c>
      <c r="B57" s="186"/>
      <c r="C57" s="186"/>
      <c r="D57" s="186"/>
      <c r="E57" s="186"/>
      <c r="F57" s="186"/>
      <c r="G57" s="15">
        <v>50</v>
      </c>
      <c r="H57" s="33">
        <v>11660</v>
      </c>
      <c r="I57" s="33">
        <v>11660</v>
      </c>
    </row>
    <row r="58" spans="1:9" ht="12.75" customHeight="1">
      <c r="A58" s="186" t="s">
        <v>52</v>
      </c>
      <c r="B58" s="186"/>
      <c r="C58" s="186"/>
      <c r="D58" s="186"/>
      <c r="E58" s="186"/>
      <c r="F58" s="186"/>
      <c r="G58" s="15">
        <v>51</v>
      </c>
      <c r="H58" s="33">
        <v>340191</v>
      </c>
      <c r="I58" s="33">
        <v>962077</v>
      </c>
    </row>
    <row r="59" spans="1:9" ht="12.75" customHeight="1">
      <c r="A59" s="186" t="s">
        <v>53</v>
      </c>
      <c r="B59" s="186"/>
      <c r="C59" s="186"/>
      <c r="D59" s="186"/>
      <c r="E59" s="186"/>
      <c r="F59" s="186"/>
      <c r="G59" s="15">
        <v>52</v>
      </c>
      <c r="H59" s="33">
        <v>3301833</v>
      </c>
      <c r="I59" s="33">
        <v>3465904</v>
      </c>
    </row>
    <row r="60" spans="1:9" ht="12.75" customHeight="1">
      <c r="A60" s="190" t="s">
        <v>54</v>
      </c>
      <c r="B60" s="190"/>
      <c r="C60" s="190"/>
      <c r="D60" s="190"/>
      <c r="E60" s="190"/>
      <c r="F60" s="190"/>
      <c r="G60" s="16">
        <v>53</v>
      </c>
      <c r="H60" s="34">
        <f>SUM(H61:H69)</f>
        <v>6633160</v>
      </c>
      <c r="I60" s="34">
        <f>SUM(I61:I69)</f>
        <v>6593045</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6625660</v>
      </c>
      <c r="I68" s="33">
        <v>6585545</v>
      </c>
    </row>
    <row r="69" spans="1:9" ht="12.75" customHeight="1">
      <c r="A69" s="186" t="s">
        <v>56</v>
      </c>
      <c r="B69" s="186"/>
      <c r="C69" s="186"/>
      <c r="D69" s="186"/>
      <c r="E69" s="186"/>
      <c r="F69" s="186"/>
      <c r="G69" s="15">
        <v>62</v>
      </c>
      <c r="H69" s="33">
        <v>7500</v>
      </c>
      <c r="I69" s="33">
        <v>7500</v>
      </c>
    </row>
    <row r="70" spans="1:9" ht="12.75" customHeight="1">
      <c r="A70" s="186" t="s">
        <v>57</v>
      </c>
      <c r="B70" s="186"/>
      <c r="C70" s="186"/>
      <c r="D70" s="186"/>
      <c r="E70" s="186"/>
      <c r="F70" s="186"/>
      <c r="G70" s="15">
        <v>63</v>
      </c>
      <c r="H70" s="33">
        <v>535634</v>
      </c>
      <c r="I70" s="33">
        <v>678341</v>
      </c>
    </row>
    <row r="71" spans="1:9" ht="12.75" customHeight="1">
      <c r="A71" s="187" t="s">
        <v>58</v>
      </c>
      <c r="B71" s="187"/>
      <c r="C71" s="187"/>
      <c r="D71" s="187"/>
      <c r="E71" s="187"/>
      <c r="F71" s="187"/>
      <c r="G71" s="15">
        <v>64</v>
      </c>
      <c r="H71" s="33">
        <v>9862</v>
      </c>
      <c r="I71" s="33">
        <v>4194</v>
      </c>
    </row>
    <row r="72" spans="1:9" ht="12.75" customHeight="1">
      <c r="A72" s="188" t="s">
        <v>383</v>
      </c>
      <c r="B72" s="188"/>
      <c r="C72" s="188"/>
      <c r="D72" s="188"/>
      <c r="E72" s="188"/>
      <c r="F72" s="188"/>
      <c r="G72" s="16">
        <v>65</v>
      </c>
      <c r="H72" s="34">
        <f>H8+H9+H44+H71</f>
        <v>67479625</v>
      </c>
      <c r="I72" s="34">
        <f>I8+I9+I44+I71</f>
        <v>73658361</v>
      </c>
    </row>
    <row r="73" spans="1:9" ht="12.75" customHeight="1">
      <c r="A73" s="187" t="s">
        <v>59</v>
      </c>
      <c r="B73" s="187"/>
      <c r="C73" s="187"/>
      <c r="D73" s="187"/>
      <c r="E73" s="187"/>
      <c r="F73" s="187"/>
      <c r="G73" s="15">
        <v>66</v>
      </c>
      <c r="H73" s="33">
        <v>45505</v>
      </c>
      <c r="I73" s="33">
        <v>296984</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51837525</v>
      </c>
      <c r="I75" s="34">
        <f>I76+I77+I78+I84+I85+I89+I92+I95</f>
        <v>53463647</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-887325</v>
      </c>
    </row>
    <row r="78" spans="1:9" ht="12.75" customHeight="1">
      <c r="A78" s="190" t="s">
        <v>63</v>
      </c>
      <c r="B78" s="190"/>
      <c r="C78" s="190"/>
      <c r="D78" s="190"/>
      <c r="E78" s="190"/>
      <c r="F78" s="190"/>
      <c r="G78" s="16">
        <v>70</v>
      </c>
      <c r="H78" s="34">
        <f>SUM(H79:H83)</f>
        <v>1509697</v>
      </c>
      <c r="I78" s="34">
        <f>SUM(I79:I83)</f>
        <v>2694519</v>
      </c>
    </row>
    <row r="79" spans="1:9" ht="12.75" customHeight="1">
      <c r="A79" s="186" t="s">
        <v>64</v>
      </c>
      <c r="B79" s="186"/>
      <c r="C79" s="186"/>
      <c r="D79" s="186"/>
      <c r="E79" s="186"/>
      <c r="F79" s="186"/>
      <c r="G79" s="15">
        <v>71</v>
      </c>
      <c r="H79" s="33">
        <v>0</v>
      </c>
      <c r="I79" s="33">
        <v>20357</v>
      </c>
    </row>
    <row r="80" spans="1:9" ht="12.75" customHeight="1">
      <c r="A80" s="186" t="s">
        <v>65</v>
      </c>
      <c r="B80" s="186"/>
      <c r="C80" s="186"/>
      <c r="D80" s="186"/>
      <c r="E80" s="186"/>
      <c r="F80" s="186"/>
      <c r="G80" s="15">
        <v>72</v>
      </c>
      <c r="H80" s="33">
        <v>5200746</v>
      </c>
      <c r="I80" s="33">
        <v>5200746</v>
      </c>
    </row>
    <row r="81" spans="1:9" ht="12.75" customHeight="1">
      <c r="A81" s="186" t="s">
        <v>66</v>
      </c>
      <c r="B81" s="186"/>
      <c r="C81" s="186"/>
      <c r="D81" s="186"/>
      <c r="E81" s="186"/>
      <c r="F81" s="186"/>
      <c r="G81" s="15">
        <v>73</v>
      </c>
      <c r="H81" s="33">
        <v>-3691049</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-2574696</v>
      </c>
      <c r="I89" s="34">
        <f>I90-I91</f>
        <v>156050</v>
      </c>
    </row>
    <row r="90" spans="1:9" ht="12.75" customHeight="1">
      <c r="A90" s="186" t="s">
        <v>75</v>
      </c>
      <c r="B90" s="186"/>
      <c r="C90" s="186"/>
      <c r="D90" s="186"/>
      <c r="E90" s="186"/>
      <c r="F90" s="186"/>
      <c r="G90" s="15">
        <v>82</v>
      </c>
      <c r="H90" s="33">
        <v>0</v>
      </c>
      <c r="I90" s="33">
        <f>386790-230740</f>
        <v>156050</v>
      </c>
    </row>
    <row r="91" spans="1:9" ht="12.75" customHeight="1">
      <c r="A91" s="186" t="s">
        <v>76</v>
      </c>
      <c r="B91" s="186"/>
      <c r="C91" s="186"/>
      <c r="D91" s="186"/>
      <c r="E91" s="186"/>
      <c r="F91" s="186"/>
      <c r="G91" s="15">
        <v>83</v>
      </c>
      <c r="H91" s="33">
        <v>2574696</v>
      </c>
      <c r="I91" s="33">
        <v>0</v>
      </c>
    </row>
    <row r="92" spans="1:9" ht="12.75" customHeight="1">
      <c r="A92" s="190" t="s">
        <v>77</v>
      </c>
      <c r="B92" s="190"/>
      <c r="C92" s="190"/>
      <c r="D92" s="190"/>
      <c r="E92" s="190"/>
      <c r="F92" s="190"/>
      <c r="G92" s="16">
        <v>84</v>
      </c>
      <c r="H92" s="34">
        <f>H93-H94</f>
        <v>2586724</v>
      </c>
      <c r="I92" s="34">
        <f>I93-I94</f>
        <v>1184603</v>
      </c>
    </row>
    <row r="93" spans="1:9" ht="12.75" customHeight="1">
      <c r="A93" s="186" t="s">
        <v>78</v>
      </c>
      <c r="B93" s="186"/>
      <c r="C93" s="186"/>
      <c r="D93" s="186"/>
      <c r="E93" s="186"/>
      <c r="F93" s="186"/>
      <c r="G93" s="15">
        <v>85</v>
      </c>
      <c r="H93" s="33">
        <v>2586724</v>
      </c>
      <c r="I93" s="33">
        <v>1184603</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3307105</v>
      </c>
      <c r="I103" s="34">
        <f>SUM(I104:I114)</f>
        <v>11680839</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1957105</v>
      </c>
      <c r="I109" s="33">
        <v>10287370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1350000</v>
      </c>
      <c r="I113" s="33">
        <v>1393469</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12334995</v>
      </c>
      <c r="I115" s="34">
        <f>SUM(I116:I129)</f>
        <v>8513875</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472681</v>
      </c>
      <c r="I120" s="33">
        <v>457500</v>
      </c>
    </row>
    <row r="121" spans="1:9" ht="12.75" customHeight="1">
      <c r="A121" s="186" t="s">
        <v>92</v>
      </c>
      <c r="B121" s="186"/>
      <c r="C121" s="186"/>
      <c r="D121" s="186"/>
      <c r="E121" s="186"/>
      <c r="F121" s="186"/>
      <c r="G121" s="15">
        <v>113</v>
      </c>
      <c r="H121" s="33">
        <v>594717</v>
      </c>
      <c r="I121" s="33">
        <v>228864</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8098345</v>
      </c>
      <c r="I123" s="33">
        <v>3950586</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580637</v>
      </c>
      <c r="I125" s="33">
        <v>1000886</v>
      </c>
    </row>
    <row r="126" spans="1:9">
      <c r="A126" s="186" t="s">
        <v>99</v>
      </c>
      <c r="B126" s="186"/>
      <c r="C126" s="186"/>
      <c r="D126" s="186"/>
      <c r="E126" s="186"/>
      <c r="F126" s="186"/>
      <c r="G126" s="15">
        <v>118</v>
      </c>
      <c r="H126" s="33">
        <v>738083</v>
      </c>
      <c r="I126" s="33">
        <v>2363122</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1850532</v>
      </c>
      <c r="I129" s="33">
        <v>512917</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67479625</v>
      </c>
      <c r="I131" s="34">
        <f>I75+I96+I103+I115+I130</f>
        <v>73658361</v>
      </c>
    </row>
    <row r="132" spans="1:9">
      <c r="A132" s="187" t="s">
        <v>104</v>
      </c>
      <c r="B132" s="187"/>
      <c r="C132" s="187"/>
      <c r="D132" s="187"/>
      <c r="E132" s="187"/>
      <c r="F132" s="187"/>
      <c r="G132" s="15">
        <v>124</v>
      </c>
      <c r="H132" s="33">
        <v>45505</v>
      </c>
      <c r="I132" s="33">
        <v>296984</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48" bottom="0.61" header="0.28000000000000003"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76" zoomScaleSheetLayoutView="110" workbookViewId="0">
      <selection activeCell="K61" sqref="K6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435</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436</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48801209</v>
      </c>
      <c r="I8" s="37">
        <f>SUM(I9:I13)</f>
        <v>20756503</v>
      </c>
      <c r="J8" s="37">
        <f>SUM(J9:J13)</f>
        <v>51342449</v>
      </c>
      <c r="K8" s="37">
        <f>SUM(K9:K13)</f>
        <v>22814501</v>
      </c>
    </row>
    <row r="9" spans="1:11">
      <c r="A9" s="186" t="s">
        <v>121</v>
      </c>
      <c r="B9" s="186"/>
      <c r="C9" s="186"/>
      <c r="D9" s="186"/>
      <c r="E9" s="186"/>
      <c r="F9" s="186"/>
      <c r="G9" s="15">
        <v>126</v>
      </c>
      <c r="H9" s="33">
        <v>7414355</v>
      </c>
      <c r="I9" s="33">
        <v>0</v>
      </c>
      <c r="J9" s="33">
        <v>7519315</v>
      </c>
      <c r="K9" s="33">
        <v>2394974</v>
      </c>
    </row>
    <row r="10" spans="1:11">
      <c r="A10" s="186" t="s">
        <v>122</v>
      </c>
      <c r="B10" s="186"/>
      <c r="C10" s="186"/>
      <c r="D10" s="186"/>
      <c r="E10" s="186"/>
      <c r="F10" s="186"/>
      <c r="G10" s="15">
        <v>127</v>
      </c>
      <c r="H10" s="33">
        <f>48277981-7414355</f>
        <v>40863626</v>
      </c>
      <c r="I10" s="33">
        <v>20368105</v>
      </c>
      <c r="J10" s="33">
        <v>42083572</v>
      </c>
      <c r="K10" s="33">
        <v>19098809</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523228</v>
      </c>
      <c r="I13" s="33">
        <v>388398</v>
      </c>
      <c r="J13" s="33">
        <v>1739562</v>
      </c>
      <c r="K13" s="33">
        <v>1320718</v>
      </c>
    </row>
    <row r="14" spans="1:11">
      <c r="A14" s="214" t="s">
        <v>126</v>
      </c>
      <c r="B14" s="214"/>
      <c r="C14" s="214"/>
      <c r="D14" s="214"/>
      <c r="E14" s="214"/>
      <c r="F14" s="214"/>
      <c r="G14" s="20">
        <v>131</v>
      </c>
      <c r="H14" s="37">
        <f>H15+H16+H20+H24+H25+H26+H29+H36</f>
        <v>44192144</v>
      </c>
      <c r="I14" s="37">
        <f>I15+I16+I20+I24+I25+I26+I29+I36</f>
        <v>16987447</v>
      </c>
      <c r="J14" s="37">
        <f>J15+J16+J20+J24+J25+J26+J29+J36</f>
        <v>49994925</v>
      </c>
      <c r="K14" s="37">
        <f>K15+K16+K20+K24+K25+K26+K29+K36</f>
        <v>21488976</v>
      </c>
    </row>
    <row r="15" spans="1:11">
      <c r="A15" s="186" t="s">
        <v>108</v>
      </c>
      <c r="B15" s="186"/>
      <c r="C15" s="186"/>
      <c r="D15" s="186"/>
      <c r="E15" s="186"/>
      <c r="F15" s="186"/>
      <c r="G15" s="15">
        <v>132</v>
      </c>
      <c r="H15" s="33">
        <v>-106344</v>
      </c>
      <c r="I15" s="33">
        <v>42847</v>
      </c>
      <c r="J15" s="33">
        <v>201689</v>
      </c>
      <c r="K15" s="33">
        <v>169004</v>
      </c>
    </row>
    <row r="16" spans="1:11">
      <c r="A16" s="215" t="s">
        <v>127</v>
      </c>
      <c r="B16" s="215"/>
      <c r="C16" s="215"/>
      <c r="D16" s="215"/>
      <c r="E16" s="215"/>
      <c r="F16" s="215"/>
      <c r="G16" s="20">
        <v>133</v>
      </c>
      <c r="H16" s="37">
        <f>SUM(H17:H19)</f>
        <v>33961477</v>
      </c>
      <c r="I16" s="37">
        <f>SUM(I17:I19)</f>
        <v>13300413</v>
      </c>
      <c r="J16" s="37">
        <f>SUM(J17:J19)</f>
        <v>32218392</v>
      </c>
      <c r="K16" s="37">
        <f>SUM(K17:K19)</f>
        <v>13914058</v>
      </c>
    </row>
    <row r="17" spans="1:11">
      <c r="A17" s="216" t="s">
        <v>128</v>
      </c>
      <c r="B17" s="216"/>
      <c r="C17" s="216"/>
      <c r="D17" s="216"/>
      <c r="E17" s="216"/>
      <c r="F17" s="216"/>
      <c r="G17" s="15">
        <v>134</v>
      </c>
      <c r="H17" s="33">
        <v>14227829</v>
      </c>
      <c r="I17" s="33">
        <v>5521586</v>
      </c>
      <c r="J17" s="33">
        <v>14110547</v>
      </c>
      <c r="K17" s="33">
        <v>5854685</v>
      </c>
    </row>
    <row r="18" spans="1:11">
      <c r="A18" s="216" t="s">
        <v>129</v>
      </c>
      <c r="B18" s="216"/>
      <c r="C18" s="216"/>
      <c r="D18" s="216"/>
      <c r="E18" s="216"/>
      <c r="F18" s="216"/>
      <c r="G18" s="15">
        <v>135</v>
      </c>
      <c r="H18" s="33">
        <v>10127268</v>
      </c>
      <c r="I18" s="33">
        <v>4045743</v>
      </c>
      <c r="J18" s="33">
        <v>11958242</v>
      </c>
      <c r="K18" s="33">
        <v>5998301</v>
      </c>
    </row>
    <row r="19" spans="1:11">
      <c r="A19" s="216" t="s">
        <v>130</v>
      </c>
      <c r="B19" s="216"/>
      <c r="C19" s="216"/>
      <c r="D19" s="216"/>
      <c r="E19" s="216"/>
      <c r="F19" s="216"/>
      <c r="G19" s="15">
        <v>136</v>
      </c>
      <c r="H19" s="33">
        <v>9606380</v>
      </c>
      <c r="I19" s="33">
        <v>3733084</v>
      </c>
      <c r="J19" s="33">
        <v>6149603</v>
      </c>
      <c r="K19" s="33">
        <v>2061072</v>
      </c>
    </row>
    <row r="20" spans="1:11">
      <c r="A20" s="215" t="s">
        <v>131</v>
      </c>
      <c r="B20" s="215"/>
      <c r="C20" s="215"/>
      <c r="D20" s="215"/>
      <c r="E20" s="215"/>
      <c r="F20" s="215"/>
      <c r="G20" s="20">
        <v>137</v>
      </c>
      <c r="H20" s="37">
        <f>SUM(H21:H23)</f>
        <v>6097518</v>
      </c>
      <c r="I20" s="37">
        <f>SUM(I21:I23)</f>
        <v>2248680</v>
      </c>
      <c r="J20" s="37">
        <f>SUM(J21:J23)</f>
        <v>12405055</v>
      </c>
      <c r="K20" s="37">
        <f>SUM(K21:K23)</f>
        <v>5693016</v>
      </c>
    </row>
    <row r="21" spans="1:11">
      <c r="A21" s="216" t="s">
        <v>109</v>
      </c>
      <c r="B21" s="216"/>
      <c r="C21" s="216"/>
      <c r="D21" s="216"/>
      <c r="E21" s="216"/>
      <c r="F21" s="216"/>
      <c r="G21" s="15">
        <v>138</v>
      </c>
      <c r="H21" s="33">
        <v>3877886</v>
      </c>
      <c r="I21" s="33">
        <v>1392555</v>
      </c>
      <c r="J21" s="33">
        <v>7877309</v>
      </c>
      <c r="K21" s="33">
        <v>3592136</v>
      </c>
    </row>
    <row r="22" spans="1:11">
      <c r="A22" s="216" t="s">
        <v>110</v>
      </c>
      <c r="B22" s="216"/>
      <c r="C22" s="216"/>
      <c r="D22" s="216"/>
      <c r="E22" s="216"/>
      <c r="F22" s="216"/>
      <c r="G22" s="15">
        <v>139</v>
      </c>
      <c r="H22" s="33">
        <v>1326299</v>
      </c>
      <c r="I22" s="33">
        <v>508980</v>
      </c>
      <c r="J22" s="33">
        <v>2748061</v>
      </c>
      <c r="K22" s="33">
        <v>1264357</v>
      </c>
    </row>
    <row r="23" spans="1:11">
      <c r="A23" s="216" t="s">
        <v>111</v>
      </c>
      <c r="B23" s="216"/>
      <c r="C23" s="216"/>
      <c r="D23" s="216"/>
      <c r="E23" s="216"/>
      <c r="F23" s="216"/>
      <c r="G23" s="15">
        <v>140</v>
      </c>
      <c r="H23" s="33">
        <v>893333</v>
      </c>
      <c r="I23" s="33">
        <v>347145</v>
      </c>
      <c r="J23" s="33">
        <v>1779685</v>
      </c>
      <c r="K23" s="33">
        <v>836523</v>
      </c>
    </row>
    <row r="24" spans="1:11">
      <c r="A24" s="186" t="s">
        <v>112</v>
      </c>
      <c r="B24" s="186"/>
      <c r="C24" s="186"/>
      <c r="D24" s="186"/>
      <c r="E24" s="186"/>
      <c r="F24" s="186"/>
      <c r="G24" s="15">
        <v>141</v>
      </c>
      <c r="H24" s="33">
        <v>2211216</v>
      </c>
      <c r="I24" s="33">
        <v>818952</v>
      </c>
      <c r="J24" s="33">
        <v>2453798</v>
      </c>
      <c r="K24" s="33">
        <v>814793</v>
      </c>
    </row>
    <row r="25" spans="1:11">
      <c r="A25" s="186" t="s">
        <v>113</v>
      </c>
      <c r="B25" s="186"/>
      <c r="C25" s="186"/>
      <c r="D25" s="186"/>
      <c r="E25" s="186"/>
      <c r="F25" s="186"/>
      <c r="G25" s="15">
        <v>142</v>
      </c>
      <c r="H25" s="33">
        <v>1788089</v>
      </c>
      <c r="I25" s="33">
        <v>576555</v>
      </c>
      <c r="J25" s="33">
        <v>2130526</v>
      </c>
      <c r="K25" s="33">
        <v>491521</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240188</v>
      </c>
      <c r="I36" s="33">
        <v>0</v>
      </c>
      <c r="J36" s="33">
        <v>585465</v>
      </c>
      <c r="K36" s="33">
        <v>406584</v>
      </c>
    </row>
    <row r="37" spans="1:11">
      <c r="A37" s="214" t="s">
        <v>142</v>
      </c>
      <c r="B37" s="214"/>
      <c r="C37" s="214"/>
      <c r="D37" s="214"/>
      <c r="E37" s="214"/>
      <c r="F37" s="214"/>
      <c r="G37" s="20">
        <v>154</v>
      </c>
      <c r="H37" s="37">
        <f>SUM(H38:H47)</f>
        <v>107</v>
      </c>
      <c r="I37" s="37">
        <f>SUM(I38:I47)</f>
        <v>0</v>
      </c>
      <c r="J37" s="37">
        <f>SUM(J38:J47)</f>
        <v>13</v>
      </c>
      <c r="K37" s="37">
        <f>SUM(K38:K47)</f>
        <v>1</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107</v>
      </c>
      <c r="I44" s="33">
        <v>0</v>
      </c>
      <c r="J44" s="33">
        <v>13</v>
      </c>
      <c r="K44" s="33">
        <v>1</v>
      </c>
    </row>
    <row r="45" spans="1:11">
      <c r="A45" s="186" t="s">
        <v>150</v>
      </c>
      <c r="B45" s="186"/>
      <c r="C45" s="186"/>
      <c r="D45" s="186"/>
      <c r="E45" s="186"/>
      <c r="F45" s="186"/>
      <c r="G45" s="15">
        <v>162</v>
      </c>
      <c r="H45" s="33">
        <v>0</v>
      </c>
      <c r="I45" s="33">
        <v>0</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76462</v>
      </c>
      <c r="I48" s="37">
        <f>SUM(I49:I55)</f>
        <v>33470</v>
      </c>
      <c r="J48" s="37">
        <f>SUM(J49:J55)</f>
        <v>162934</v>
      </c>
      <c r="K48" s="37">
        <f>SUM(K49:K55)</f>
        <v>70534</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76462</v>
      </c>
      <c r="I51" s="33">
        <v>33470</v>
      </c>
      <c r="J51" s="33">
        <v>162934</v>
      </c>
      <c r="K51" s="33">
        <v>70534</v>
      </c>
    </row>
    <row r="52" spans="1:11">
      <c r="A52" s="210" t="s">
        <v>157</v>
      </c>
      <c r="B52" s="210"/>
      <c r="C52" s="210"/>
      <c r="D52" s="210"/>
      <c r="E52" s="210"/>
      <c r="F52" s="210"/>
      <c r="G52" s="15">
        <v>169</v>
      </c>
      <c r="H52" s="33">
        <v>0</v>
      </c>
      <c r="I52" s="33">
        <v>0</v>
      </c>
      <c r="J52" s="33">
        <v>0</v>
      </c>
      <c r="K52" s="33">
        <v>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48801316</v>
      </c>
      <c r="I60" s="37">
        <f t="shared" ref="I60:K60" si="0">I8+I37+I56+I57</f>
        <v>20756503</v>
      </c>
      <c r="J60" s="37">
        <f t="shared" si="0"/>
        <v>51342462</v>
      </c>
      <c r="K60" s="37">
        <f t="shared" si="0"/>
        <v>22814502</v>
      </c>
    </row>
    <row r="61" spans="1:11">
      <c r="A61" s="214" t="s">
        <v>166</v>
      </c>
      <c r="B61" s="214"/>
      <c r="C61" s="214"/>
      <c r="D61" s="214"/>
      <c r="E61" s="214"/>
      <c r="F61" s="214"/>
      <c r="G61" s="20">
        <v>178</v>
      </c>
      <c r="H61" s="37">
        <f>H14+H48+H58+H59</f>
        <v>44268606</v>
      </c>
      <c r="I61" s="37">
        <f t="shared" ref="I61:K61" si="1">I14+I48+I58+I59</f>
        <v>17020917</v>
      </c>
      <c r="J61" s="37">
        <f t="shared" si="1"/>
        <v>50157859</v>
      </c>
      <c r="K61" s="37">
        <f t="shared" si="1"/>
        <v>21559510</v>
      </c>
    </row>
    <row r="62" spans="1:11">
      <c r="A62" s="214" t="s">
        <v>167</v>
      </c>
      <c r="B62" s="214"/>
      <c r="C62" s="214"/>
      <c r="D62" s="214"/>
      <c r="E62" s="214"/>
      <c r="F62" s="214"/>
      <c r="G62" s="20">
        <v>179</v>
      </c>
      <c r="H62" s="37">
        <f>H60-H61</f>
        <v>4532710</v>
      </c>
      <c r="I62" s="37">
        <f t="shared" ref="I62:K62" si="2">I60-I61</f>
        <v>3735586</v>
      </c>
      <c r="J62" s="37">
        <f t="shared" si="2"/>
        <v>1184603</v>
      </c>
      <c r="K62" s="37">
        <f t="shared" si="2"/>
        <v>1254992</v>
      </c>
    </row>
    <row r="63" spans="1:11">
      <c r="A63" s="213" t="s">
        <v>168</v>
      </c>
      <c r="B63" s="213"/>
      <c r="C63" s="213"/>
      <c r="D63" s="213"/>
      <c r="E63" s="213"/>
      <c r="F63" s="213"/>
      <c r="G63" s="20">
        <v>180</v>
      </c>
      <c r="H63" s="37">
        <f>+IF((H60-H61)&gt;0,(H60-H61),0)</f>
        <v>4532710</v>
      </c>
      <c r="I63" s="37">
        <f t="shared" ref="I63:K63" si="3">+IF((I60-I61)&gt;0,(I60-I61),0)</f>
        <v>3735586</v>
      </c>
      <c r="J63" s="37">
        <f t="shared" si="3"/>
        <v>1184603</v>
      </c>
      <c r="K63" s="37">
        <f t="shared" si="3"/>
        <v>1254992</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4532710</v>
      </c>
      <c r="I66" s="37">
        <f t="shared" ref="I66:K66" si="5">I62-I65</f>
        <v>3735586</v>
      </c>
      <c r="J66" s="37">
        <f t="shared" si="5"/>
        <v>1184603</v>
      </c>
      <c r="K66" s="37">
        <f t="shared" si="5"/>
        <v>1254992</v>
      </c>
    </row>
    <row r="67" spans="1:11">
      <c r="A67" s="213" t="s">
        <v>171</v>
      </c>
      <c r="B67" s="213"/>
      <c r="C67" s="213"/>
      <c r="D67" s="213"/>
      <c r="E67" s="213"/>
      <c r="F67" s="213"/>
      <c r="G67" s="20">
        <v>184</v>
      </c>
      <c r="H67" s="37">
        <f>+IF((H62-H65)&gt;0,(H62-H65),0)</f>
        <v>4532710</v>
      </c>
      <c r="I67" s="37">
        <f t="shared" ref="I67:K67" si="6">+IF((I62-I65)&gt;0,(I62-I65),0)</f>
        <v>3735586</v>
      </c>
      <c r="J67" s="37">
        <f t="shared" si="6"/>
        <v>1184603</v>
      </c>
      <c r="K67" s="37">
        <f t="shared" si="6"/>
        <v>1254992</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0</v>
      </c>
      <c r="I89" s="40">
        <v>0</v>
      </c>
      <c r="J89" s="40">
        <v>0</v>
      </c>
      <c r="K89" s="40">
        <v>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0</v>
      </c>
      <c r="I101" s="39">
        <f>I89+I100</f>
        <v>0</v>
      </c>
      <c r="J101" s="39">
        <f>J89+J100</f>
        <v>0</v>
      </c>
      <c r="K101" s="39">
        <f>K89+K100</f>
        <v>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7559055118110237" right="0.15748031496062992" top="0.51181102362204722" bottom="0.59055118110236227"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tabSelected="1" view="pageBreakPreview" zoomScale="110" workbookViewId="0">
      <selection activeCell="I57" sqref="I57"/>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456</v>
      </c>
      <c r="B2" s="196"/>
      <c r="C2" s="196"/>
      <c r="D2" s="196"/>
      <c r="E2" s="196"/>
      <c r="F2" s="196"/>
      <c r="G2" s="196"/>
      <c r="H2" s="196"/>
      <c r="I2" s="196"/>
    </row>
    <row r="3" spans="1:9">
      <c r="A3" s="263" t="s">
        <v>355</v>
      </c>
      <c r="B3" s="264"/>
      <c r="C3" s="264"/>
      <c r="D3" s="264"/>
      <c r="E3" s="264"/>
      <c r="F3" s="264"/>
      <c r="G3" s="264"/>
      <c r="H3" s="264"/>
      <c r="I3" s="264"/>
    </row>
    <row r="4" spans="1:9">
      <c r="A4" s="262" t="s">
        <v>457</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4532710</v>
      </c>
      <c r="I8" s="43">
        <v>1184603</v>
      </c>
    </row>
    <row r="9" spans="1:9" ht="12.75" customHeight="1">
      <c r="A9" s="257" t="s">
        <v>211</v>
      </c>
      <c r="B9" s="258"/>
      <c r="C9" s="258"/>
      <c r="D9" s="258"/>
      <c r="E9" s="258"/>
      <c r="F9" s="259"/>
      <c r="G9" s="25">
        <v>2</v>
      </c>
      <c r="H9" s="44">
        <f>H10+H11+H12+H13+H14+H15+H16+H17</f>
        <v>2211216</v>
      </c>
      <c r="I9" s="44">
        <f>I10+I11+I12+I13+I14+I15+I16+I17</f>
        <v>2453798</v>
      </c>
    </row>
    <row r="10" spans="1:9" ht="12.75" customHeight="1">
      <c r="A10" s="254" t="s">
        <v>212</v>
      </c>
      <c r="B10" s="255"/>
      <c r="C10" s="255"/>
      <c r="D10" s="255"/>
      <c r="E10" s="255"/>
      <c r="F10" s="256"/>
      <c r="G10" s="26">
        <v>3</v>
      </c>
      <c r="H10" s="45">
        <v>2211216</v>
      </c>
      <c r="I10" s="45">
        <v>2453798</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6743926</v>
      </c>
      <c r="I18" s="44">
        <f>I8+I9</f>
        <v>3638401</v>
      </c>
    </row>
    <row r="19" spans="1:9" ht="12.75" customHeight="1">
      <c r="A19" s="257" t="s">
        <v>220</v>
      </c>
      <c r="B19" s="258"/>
      <c r="C19" s="258"/>
      <c r="D19" s="258"/>
      <c r="E19" s="258"/>
      <c r="F19" s="259"/>
      <c r="G19" s="25">
        <v>12</v>
      </c>
      <c r="H19" s="44">
        <f>H20+H21+H22+H23</f>
        <v>-4175881</v>
      </c>
      <c r="I19" s="44">
        <f>I20+I21+I22+I23</f>
        <v>-10862388</v>
      </c>
    </row>
    <row r="20" spans="1:9" ht="12.75" customHeight="1">
      <c r="A20" s="254" t="s">
        <v>221</v>
      </c>
      <c r="B20" s="255"/>
      <c r="C20" s="255"/>
      <c r="D20" s="255"/>
      <c r="E20" s="255"/>
      <c r="F20" s="256"/>
      <c r="G20" s="26">
        <v>13</v>
      </c>
      <c r="H20" s="45">
        <f>1675882+1373936-3340069</f>
        <v>-290251</v>
      </c>
      <c r="I20" s="45">
        <v>-3821120</v>
      </c>
    </row>
    <row r="21" spans="1:9" ht="12.75" customHeight="1">
      <c r="A21" s="254" t="s">
        <v>222</v>
      </c>
      <c r="B21" s="255"/>
      <c r="C21" s="255"/>
      <c r="D21" s="255"/>
      <c r="E21" s="255"/>
      <c r="F21" s="256"/>
      <c r="G21" s="26">
        <v>14</v>
      </c>
      <c r="H21" s="45">
        <v>-3885630</v>
      </c>
      <c r="I21" s="45">
        <v>-6364736</v>
      </c>
    </row>
    <row r="22" spans="1:9" ht="12.75" customHeight="1">
      <c r="A22" s="254" t="s">
        <v>223</v>
      </c>
      <c r="B22" s="255"/>
      <c r="C22" s="255"/>
      <c r="D22" s="255"/>
      <c r="E22" s="255"/>
      <c r="F22" s="256"/>
      <c r="G22" s="26">
        <v>15</v>
      </c>
      <c r="H22" s="45">
        <v>0</v>
      </c>
      <c r="I22" s="45">
        <v>-716647</v>
      </c>
    </row>
    <row r="23" spans="1:9" ht="12.75" customHeight="1">
      <c r="A23" s="254" t="s">
        <v>224</v>
      </c>
      <c r="B23" s="255"/>
      <c r="C23" s="255"/>
      <c r="D23" s="255"/>
      <c r="E23" s="255"/>
      <c r="F23" s="256"/>
      <c r="G23" s="26">
        <v>16</v>
      </c>
      <c r="H23" s="45">
        <v>0</v>
      </c>
      <c r="I23" s="45">
        <f>40115</f>
        <v>40115</v>
      </c>
    </row>
    <row r="24" spans="1:9" ht="12.75" customHeight="1">
      <c r="A24" s="233" t="s">
        <v>225</v>
      </c>
      <c r="B24" s="234"/>
      <c r="C24" s="234"/>
      <c r="D24" s="234"/>
      <c r="E24" s="234"/>
      <c r="F24" s="235"/>
      <c r="G24" s="25">
        <v>17</v>
      </c>
      <c r="H24" s="44">
        <f>H18+H19</f>
        <v>2568045</v>
      </c>
      <c r="I24" s="44">
        <f>I18+I19</f>
        <v>-7223987</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2568045</v>
      </c>
      <c r="I27" s="46">
        <f>I24+I25+I26</f>
        <v>-7223987</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-2485785</v>
      </c>
      <c r="I36" s="48">
        <f>-1454227+447187</f>
        <v>-1007040</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-2485785</v>
      </c>
      <c r="I41" s="49">
        <f>I36+I37+I38+I39+I40</f>
        <v>-1007040</v>
      </c>
    </row>
    <row r="42" spans="1:9" ht="29.45" customHeight="1">
      <c r="A42" s="236" t="s">
        <v>243</v>
      </c>
      <c r="B42" s="237"/>
      <c r="C42" s="237"/>
      <c r="D42" s="237"/>
      <c r="E42" s="237"/>
      <c r="F42" s="238"/>
      <c r="G42" s="27">
        <v>34</v>
      </c>
      <c r="H42" s="50">
        <f>H35+H41</f>
        <v>-2485785</v>
      </c>
      <c r="I42" s="50">
        <f>I35+I41</f>
        <v>-1007040</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8373734</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8373734</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8373734</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82260</v>
      </c>
      <c r="I57" s="49">
        <f>I27+I42+I55+I56</f>
        <v>142707</v>
      </c>
    </row>
    <row r="58" spans="1:9">
      <c r="A58" s="251" t="s">
        <v>258</v>
      </c>
      <c r="B58" s="252"/>
      <c r="C58" s="252"/>
      <c r="D58" s="252"/>
      <c r="E58" s="252"/>
      <c r="F58" s="253"/>
      <c r="G58" s="26">
        <v>49</v>
      </c>
      <c r="H58" s="48">
        <v>611087</v>
      </c>
      <c r="I58" s="48">
        <v>535634</v>
      </c>
    </row>
    <row r="59" spans="1:9" ht="31.15" customHeight="1">
      <c r="A59" s="236" t="s">
        <v>259</v>
      </c>
      <c r="B59" s="237"/>
      <c r="C59" s="237"/>
      <c r="D59" s="237"/>
      <c r="E59" s="237"/>
      <c r="F59" s="238"/>
      <c r="G59" s="27">
        <v>50</v>
      </c>
      <c r="H59" s="50">
        <f>H57+H58</f>
        <v>693347</v>
      </c>
      <c r="I59" s="50">
        <f>I57+I58</f>
        <v>678341</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1" bottom="0.53" header="0.39" footer="0.4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A13" zoomScale="80" zoomScaleSheetLayoutView="80" workbookViewId="0">
      <selection activeCell="K26" sqref="K26"/>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c r="F2" s="4" t="s">
        <v>0</v>
      </c>
      <c r="G2" s="10"/>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50315800</v>
      </c>
      <c r="I7" s="65">
        <v>0</v>
      </c>
      <c r="J7" s="65">
        <v>0</v>
      </c>
      <c r="K7" s="65">
        <v>5200746</v>
      </c>
      <c r="L7" s="65">
        <v>3691049</v>
      </c>
      <c r="M7" s="65">
        <v>0</v>
      </c>
      <c r="N7" s="65">
        <v>0</v>
      </c>
      <c r="O7" s="65">
        <v>0</v>
      </c>
      <c r="P7" s="65">
        <v>0</v>
      </c>
      <c r="Q7" s="65">
        <v>0</v>
      </c>
      <c r="R7" s="65">
        <v>0</v>
      </c>
      <c r="S7" s="65">
        <v>-2574696</v>
      </c>
      <c r="T7" s="65">
        <v>2586724</v>
      </c>
      <c r="U7" s="66">
        <f>H7+I7+J7+K7-L7+M7+N7+O7+P7+Q7+R7+S7+T7</f>
        <v>51837525</v>
      </c>
      <c r="V7" s="65">
        <v>0</v>
      </c>
      <c r="W7" s="66">
        <f>U7+V7</f>
        <v>51837525</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50315800</v>
      </c>
      <c r="I10" s="66">
        <f t="shared" ref="I10:W10" si="2">I7+I8+I9</f>
        <v>0</v>
      </c>
      <c r="J10" s="66">
        <f t="shared" si="2"/>
        <v>0</v>
      </c>
      <c r="K10" s="66">
        <f>K7+K8+K9</f>
        <v>5200746</v>
      </c>
      <c r="L10" s="66">
        <f t="shared" si="2"/>
        <v>3691049</v>
      </c>
      <c r="M10" s="66">
        <f t="shared" si="2"/>
        <v>0</v>
      </c>
      <c r="N10" s="66">
        <f t="shared" si="2"/>
        <v>0</v>
      </c>
      <c r="O10" s="66">
        <f t="shared" si="2"/>
        <v>0</v>
      </c>
      <c r="P10" s="66">
        <f t="shared" si="2"/>
        <v>0</v>
      </c>
      <c r="Q10" s="66">
        <f t="shared" si="2"/>
        <v>0</v>
      </c>
      <c r="R10" s="66">
        <f t="shared" si="2"/>
        <v>0</v>
      </c>
      <c r="S10" s="66">
        <f t="shared" si="2"/>
        <v>-2574696</v>
      </c>
      <c r="T10" s="66">
        <f t="shared" si="2"/>
        <v>2586724</v>
      </c>
      <c r="U10" s="66">
        <f t="shared" si="2"/>
        <v>51837525</v>
      </c>
      <c r="V10" s="66">
        <f t="shared" si="2"/>
        <v>0</v>
      </c>
      <c r="W10" s="66">
        <f t="shared" si="2"/>
        <v>51837525</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50315800</v>
      </c>
      <c r="I29" s="68">
        <f t="shared" ref="I29:W29" si="5">SUM(I10:I28)</f>
        <v>0</v>
      </c>
      <c r="J29" s="68">
        <f t="shared" si="5"/>
        <v>0</v>
      </c>
      <c r="K29" s="68">
        <f t="shared" si="5"/>
        <v>5200746</v>
      </c>
      <c r="L29" s="68">
        <f t="shared" si="5"/>
        <v>3691049</v>
      </c>
      <c r="M29" s="68">
        <f t="shared" si="5"/>
        <v>0</v>
      </c>
      <c r="N29" s="68">
        <f t="shared" si="5"/>
        <v>0</v>
      </c>
      <c r="O29" s="68">
        <f t="shared" si="5"/>
        <v>0</v>
      </c>
      <c r="P29" s="68">
        <f t="shared" si="5"/>
        <v>0</v>
      </c>
      <c r="Q29" s="68">
        <f t="shared" si="5"/>
        <v>0</v>
      </c>
      <c r="R29" s="68">
        <f t="shared" si="5"/>
        <v>0</v>
      </c>
      <c r="S29" s="68">
        <f t="shared" si="5"/>
        <v>-2574696</v>
      </c>
      <c r="T29" s="68">
        <f t="shared" si="5"/>
        <v>2586724</v>
      </c>
      <c r="U29" s="68">
        <f t="shared" si="5"/>
        <v>51837525</v>
      </c>
      <c r="V29" s="68">
        <f t="shared" si="5"/>
        <v>0</v>
      </c>
      <c r="W29" s="68">
        <f t="shared" si="5"/>
        <v>51837525</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50315800</v>
      </c>
      <c r="I35" s="65">
        <v>-887325</v>
      </c>
      <c r="J35" s="65">
        <v>20357</v>
      </c>
      <c r="K35" s="65">
        <v>5200746</v>
      </c>
      <c r="L35" s="65">
        <v>2526584</v>
      </c>
      <c r="M35" s="65">
        <v>0</v>
      </c>
      <c r="N35" s="65">
        <v>0</v>
      </c>
      <c r="O35" s="65">
        <v>0</v>
      </c>
      <c r="P35" s="65">
        <v>0</v>
      </c>
      <c r="Q35" s="65">
        <v>0</v>
      </c>
      <c r="R35" s="65">
        <v>0</v>
      </c>
      <c r="S35" s="65">
        <v>156050</v>
      </c>
      <c r="T35" s="65">
        <v>1184603</v>
      </c>
      <c r="U35" s="69">
        <f t="shared" ref="U35:U37" si="9">H35+I35+J35+K35-L35+M35+N35+O35+P35+Q35+R35+S35+T35</f>
        <v>53463647</v>
      </c>
      <c r="V35" s="65">
        <v>0</v>
      </c>
      <c r="W35" s="69">
        <f t="shared" ref="W35:W37" si="10">U35+V35</f>
        <v>53463647</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50315800</v>
      </c>
      <c r="I38" s="69">
        <f t="shared" ref="I38:W38" si="11">I35+I36+I37</f>
        <v>-887325</v>
      </c>
      <c r="J38" s="69">
        <f t="shared" si="11"/>
        <v>20357</v>
      </c>
      <c r="K38" s="69">
        <f t="shared" si="11"/>
        <v>5200746</v>
      </c>
      <c r="L38" s="69">
        <f t="shared" si="11"/>
        <v>2526584</v>
      </c>
      <c r="M38" s="69">
        <f t="shared" si="11"/>
        <v>0</v>
      </c>
      <c r="N38" s="69">
        <f t="shared" si="11"/>
        <v>0</v>
      </c>
      <c r="O38" s="69">
        <f t="shared" si="11"/>
        <v>0</v>
      </c>
      <c r="P38" s="69">
        <f t="shared" si="11"/>
        <v>0</v>
      </c>
      <c r="Q38" s="69">
        <f t="shared" si="11"/>
        <v>0</v>
      </c>
      <c r="R38" s="69">
        <f t="shared" si="11"/>
        <v>0</v>
      </c>
      <c r="S38" s="69">
        <f t="shared" si="11"/>
        <v>156050</v>
      </c>
      <c r="T38" s="69">
        <f t="shared" si="11"/>
        <v>1184603</v>
      </c>
      <c r="U38" s="69">
        <f t="shared" si="11"/>
        <v>53463647</v>
      </c>
      <c r="V38" s="69">
        <f t="shared" si="11"/>
        <v>0</v>
      </c>
      <c r="W38" s="69">
        <f t="shared" si="11"/>
        <v>53463647</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50315800</v>
      </c>
      <c r="I57" s="70">
        <f t="shared" ref="I57:W57" si="14">SUM(I38:I56)</f>
        <v>-887325</v>
      </c>
      <c r="J57" s="70">
        <f t="shared" si="14"/>
        <v>20357</v>
      </c>
      <c r="K57" s="70">
        <f t="shared" si="14"/>
        <v>5200746</v>
      </c>
      <c r="L57" s="70">
        <f t="shared" si="14"/>
        <v>2526584</v>
      </c>
      <c r="M57" s="70">
        <f t="shared" si="14"/>
        <v>0</v>
      </c>
      <c r="N57" s="70">
        <f t="shared" si="14"/>
        <v>0</v>
      </c>
      <c r="O57" s="70">
        <f t="shared" si="14"/>
        <v>0</v>
      </c>
      <c r="P57" s="70">
        <f t="shared" si="14"/>
        <v>0</v>
      </c>
      <c r="Q57" s="70">
        <f t="shared" si="14"/>
        <v>0</v>
      </c>
      <c r="R57" s="70">
        <f t="shared" si="14"/>
        <v>0</v>
      </c>
      <c r="S57" s="70">
        <f t="shared" si="14"/>
        <v>156050</v>
      </c>
      <c r="T57" s="70">
        <f t="shared" si="14"/>
        <v>1184603</v>
      </c>
      <c r="U57" s="70">
        <f t="shared" si="14"/>
        <v>53463647</v>
      </c>
      <c r="V57" s="70">
        <f t="shared" si="14"/>
        <v>0</v>
      </c>
      <c r="W57" s="70">
        <f t="shared" si="14"/>
        <v>53463647</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9685039370078741" right="0.74803149606299213" top="0.36" bottom="0.55118110236220474" header="0.17"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2019-11-04T16:08:27Z</cp:lastPrinted>
  <dcterms:created xsi:type="dcterms:W3CDTF">2008-10-17T11:51:54Z</dcterms:created>
  <dcterms:modified xsi:type="dcterms:W3CDTF">2019-11-04T16:12:14Z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