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5200" windowHeight="11880"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23" i="20"/>
  <c r="I21" l="1"/>
  <c r="I109" i="18" l="1"/>
  <c r="I78" l="1"/>
  <c r="H78"/>
  <c r="H46" i="21" l="1"/>
  <c r="H40"/>
  <c r="H33"/>
  <c r="H27"/>
  <c r="H16"/>
  <c r="H19" s="1"/>
  <c r="H54" i="20"/>
  <c r="H48"/>
  <c r="H41"/>
  <c r="H35"/>
  <c r="H19"/>
  <c r="I9"/>
  <c r="I103" i="19"/>
  <c r="I90"/>
  <c r="I100" s="1"/>
  <c r="I101" s="1"/>
  <c r="I85"/>
  <c r="I70"/>
  <c r="I48"/>
  <c r="I37"/>
  <c r="I60" s="1"/>
  <c r="H29"/>
  <c r="H26"/>
  <c r="H20"/>
  <c r="H16"/>
  <c r="I8"/>
  <c r="H115" i="18"/>
  <c r="H103"/>
  <c r="H96"/>
  <c r="H92"/>
  <c r="H89"/>
  <c r="H85"/>
  <c r="H60"/>
  <c r="H53"/>
  <c r="H45"/>
  <c r="H38"/>
  <c r="H27"/>
  <c r="H17"/>
  <c r="H10"/>
  <c r="H61" i="22"/>
  <c r="H59"/>
  <c r="H60" s="1"/>
  <c r="H38"/>
  <c r="H57" s="1"/>
  <c r="H33"/>
  <c r="H31"/>
  <c r="H32" s="1"/>
  <c r="K10"/>
  <c r="H47" i="21" l="1"/>
  <c r="H34"/>
  <c r="H55" i="20"/>
  <c r="H42"/>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49" i="21" l="1"/>
  <c r="H51" s="1"/>
  <c r="I47"/>
  <c r="I34"/>
  <c r="W61" i="22"/>
  <c r="I55" i="20"/>
  <c r="H57"/>
  <c r="H59" s="1"/>
  <c r="I24"/>
  <c r="I27" s="1"/>
  <c r="K14" i="19"/>
  <c r="K61" s="1"/>
  <c r="I14"/>
  <c r="I61" s="1"/>
  <c r="I63" s="1"/>
  <c r="H61"/>
  <c r="K60"/>
  <c r="I44" i="18"/>
  <c r="I75"/>
  <c r="I131" s="1"/>
  <c r="H72"/>
  <c r="J60" i="19"/>
  <c r="H60"/>
  <c r="J14"/>
  <c r="J61" s="1"/>
  <c r="U61" i="22"/>
  <c r="I9" i="18"/>
  <c r="I42" i="20"/>
  <c r="W59" i="22"/>
  <c r="W60" s="1"/>
  <c r="U59"/>
  <c r="U60" s="1"/>
  <c r="W31"/>
  <c r="W32" s="1"/>
  <c r="U31"/>
  <c r="U32" s="1"/>
  <c r="W33"/>
  <c r="U33"/>
  <c r="W38"/>
  <c r="W57" s="1"/>
  <c r="U38"/>
  <c r="U57" s="1"/>
  <c r="W10"/>
  <c r="W29" s="1"/>
  <c r="U10"/>
  <c r="U29" s="1"/>
  <c r="I49" i="21" l="1"/>
  <c r="I51" s="1"/>
  <c r="I57" i="20"/>
  <c r="I59" s="1"/>
  <c r="I62" i="19"/>
  <c r="I68" s="1"/>
  <c r="I64"/>
  <c r="K64"/>
  <c r="K63"/>
  <c r="K62"/>
  <c r="K66" s="1"/>
  <c r="H64"/>
  <c r="I72" i="18"/>
  <c r="J63" i="19"/>
  <c r="H62"/>
  <c r="H68" s="1"/>
  <c r="H63"/>
  <c r="J62"/>
  <c r="J66" s="1"/>
  <c r="J64"/>
  <c r="I67" l="1"/>
  <c r="I66"/>
  <c r="K67"/>
  <c r="K68"/>
  <c r="H67"/>
  <c r="H66"/>
  <c r="J67"/>
  <c r="J68"/>
</calcChain>
</file>

<file path=xl/sharedStrings.xml><?xml version="1.0" encoding="utf-8"?>
<sst xmlns="http://schemas.openxmlformats.org/spreadsheetml/2006/main" count="520" uniqueCount="457">
  <si>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</si>
  <si>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</si>
  <si>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</si>
  <si>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</si>
  <si>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</si>
  <si>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</si>
  <si>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</si>
  <si>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</si>
  <si>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</si>
  <si>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</si>
  <si>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</si>
  <si>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</si>
  <si>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</si>
  <si>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</si>
  <si>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</si>
  <si>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</si>
  <si>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</si>
  <si>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</si>
  <si>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</si>
  <si>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</si>
  <si>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</si>
  <si>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</si>
  <si>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</si>
  <si>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</si>
  <si>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</si>
  <si>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</si>
  <si>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</si>
  <si>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</si>
  <si>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</si>
  <si>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</si>
  <si>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</si>
  <si>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</si>
  <si>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</si>
  <si>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</si>
  <si>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</si>
  <si>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</si>
  <si>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</si>
  <si>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</si>
  <si>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</si>
  <si>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</si>
  <si>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</si>
  <si>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</si>
  <si>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</si>
  <si>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</si>
  <si>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</si>
  <si>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</si>
  <si>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</si>
  <si>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</si>
  <si>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</si>
  <si>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</si>
  <si>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</si>
  <si>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</si>
  <si>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</si>
  <si>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</si>
  <si>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</si>
  <si>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</si>
  <si>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</si>
  <si>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</si>
  <si>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</si>
  <si>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</si>
  <si>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</si>
  <si>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</si>
  <si>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</si>
  <si>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</si>
  <si>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</si>
  <si>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</si>
  <si>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</si>
  <si>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</si>
  <si>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</si>
  <si>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</si>
  <si>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</si>
  <si>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</si>
  <si>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</si>
  <si>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</si>
  <si>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</si>
  <si>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</si>
  <si>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</si>
  <si>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</si>
  <si>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</si>
  <si>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</si>
  <si>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</si>
  <si>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</si>
  <si>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</si>
  <si>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</si>
  <si>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</si>
  <si>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</si>
  <si>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</si>
  <si>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</si>
  <si>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</si>
  <si>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</si>
  <si>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</si>
  <si>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</si>
  <si>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</si>
  <si>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</si>
  <si>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</si>
  <si>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</si>
  <si>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</si>
  <si>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</si>
  <si>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</si>
  <si>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</si>
  <si>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</si>
  <si>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</si>
  <si>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</si>
  <si>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</si>
  <si>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</si>
  <si>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</si>
  <si>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</si>
  <si>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</si>
  <si>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</si>
  <si>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</si>
  <si>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</si>
  <si>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</si>
  <si>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</si>
  <si>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</si>
  <si>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</si>
  <si>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</si>
  <si>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</si>
  <si>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</si>
  <si>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</si>
  <si>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</si>
  <si>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</si>
  <si>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</si>
  <si>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</si>
  <si>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</si>
  <si>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</si>
  <si>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</si>
  <si>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</si>
  <si>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</si>
  <si>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</si>
  <si>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</si>
  <si>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</si>
  <si>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</si>
  <si>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</si>
  <si>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</si>
  <si>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</si>
  <si>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</si>
  <si>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</si>
  <si>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</si>
  <si>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</si>
  <si>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</si>
  <si>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</si>
  <si>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</si>
  <si>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</si>
  <si>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</si>
  <si>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</si>
  <si>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</si>
  <si>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</si>
  <si>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</si>
  <si>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</si>
  <si>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</si>
  <si>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</si>
  <si>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</si>
  <si>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</si>
  <si>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</si>
  <si>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</si>
  <si>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</si>
  <si>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</si>
  <si>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</si>
  <si>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</si>
  <si>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</si>
  <si>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</si>
  <si>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</si>
  <si>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</si>
  <si>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</si>
  <si>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</si>
  <si>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</si>
  <si>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</si>
  <si>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</si>
  <si>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</si>
  <si>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</si>
  <si>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</si>
  <si>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</si>
  <si>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</si>
  <si>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</si>
  <si>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</si>
  <si>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</si>
  <si>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</si>
  <si>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</si>
  <si>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</si>
  <si>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</si>
  <si>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</si>
  <si>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</si>
  <si>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</si>
  <si>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</si>
  <si>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</si>
  <si>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</si>
  <si>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</si>
  <si>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</si>
  <si>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</si>
  <si>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</si>
  <si>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</si>
  <si>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</si>
  <si>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</si>
  <si>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</si>
  <si>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</si>
  <si>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</si>
  <si>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</si>
  <si>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</si>
  <si>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</si>
  <si>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</si>
  <si>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</si>
  <si>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</si>
  <si>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</si>
  <si>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</si>
  <si>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</si>
  <si>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</si>
  <si>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</si>
  <si>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</si>
  <si>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</si>
  <si>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</si>
  <si>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</si>
  <si>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</si>
  <si>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</si>
  <si>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</si>
  <si>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</si>
  <si>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</si>
  <si>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</si>
  <si>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</si>
  <si>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</si>
  <si>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</si>
  <si>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</si>
  <si>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</si>
  <si>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</si>
  <si>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</si>
  <si>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</si>
  <si>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</si>
  <si>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</si>
  <si>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</si>
  <si>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</si>
  <si>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</si>
  <si>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</si>
  <si>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</si>
  <si>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</si>
  <si>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</si>
  <si>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</si>
  <si>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</si>
  <si>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</si>
  <si>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</si>
  <si>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</si>
  <si>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</si>
  <si>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</si>
  <si>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</si>
  <si>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</si>
  <si>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</si>
  <si>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</si>
  <si>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</si>
  <si>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</si>
  <si>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</si>
  <si>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</si>
  <si>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</si>
  <si>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</si>
  <si>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</si>
  <si>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</si>
  <si>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</si>
  <si>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</si>
  <si>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</si>
  <si>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</si>
  <si>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</si>
  <si>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</si>
  <si>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</si>
  <si>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</si>
  <si>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</si>
  <si>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</si>
  <si>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</si>
  <si>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</si>
  <si>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</si>
  <si>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</si>
  <si>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</si>
  <si>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</si>
  <si>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</si>
  <si>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</si>
  <si>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</si>
  <si>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</si>
  <si>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</si>
  <si>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</si>
  <si>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</si>
  <si>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</si>
  <si>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</si>
  <si>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</si>
  <si>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</si>
  <si>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</si>
  <si>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</si>
  <si>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</si>
  <si>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</si>
  <si>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</si>
  <si>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</si>
  <si>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</si>
  <si>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</si>
  <si>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</si>
  <si>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</si>
  <si>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</si>
  <si>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</si>
  <si>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</si>
  <si>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</si>
  <si>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</si>
  <si>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</si>
  <si>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</si>
  <si>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</si>
  <si>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</si>
  <si>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</si>
  <si>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</si>
  <si>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</si>
  <si>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</si>
  <si>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</si>
  <si>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</si>
  <si>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</si>
  <si>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</si>
  <si>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</si>
  <si>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</si>
  <si>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</si>
  <si>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</si>
  <si>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</si>
  <si>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</si>
  <si>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</si>
  <si>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</si>
  <si>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</si>
  <si>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</si>
  <si>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</si>
  <si>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</si>
  <si>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</si>
  <si>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</si>
  <si>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</si>
  <si>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</si>
  <si>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</si>
  <si>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</si>
  <si>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</si>
  <si>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</si>
  <si>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</si>
  <si>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</si>
  <si>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</si>
  <si>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</si>
  <si>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</si>
  <si>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</si>
  <si>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</si>
  <si>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</si>
  <si>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</si>
  <si>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</si>
  <si>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</si>
  <si>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</si>
  <si>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</si>
  <si>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</si>
  <si>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</si>
  <si>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</si>
  <si>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</si>
  <si>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</si>
  <si>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</si>
  <si>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</si>
  <si>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</si>
  <si>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</si>
  <si>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</si>
  <si>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</si>
  <si>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</si>
  <si>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</si>
  <si>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</si>
  <si>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</si>
  <si>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</si>
  <si>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</si>
  <si>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</si>
  <si>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</si>
  <si>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</si>
  <si>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</si>
  <si>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</si>
  <si>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</si>
  <si>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</si>
  <si>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</si>
  <si>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</si>
  <si>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</si>
  <si>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</si>
  <si>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</si>
  <si>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</si>
  <si>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</si>
  <si>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</si>
  <si>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</si>
  <si>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</si>
  <si>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</si>
  <si>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</si>
  <si>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</si>
  <si>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</si>
  <si>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</si>
  <si>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</si>
  <si>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</si>
  <si>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</si>
  <si>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</si>
  <si>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</si>
  <si>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</si>
  <si>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</si>
  <si>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</si>
  <si>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</si>
  <si>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</si>
  <si>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</si>
  <si>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</si>
  <si>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</si>
  <si>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</si>
  <si>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</si>
  <si>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</si>
  <si>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</si>
  <si>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</si>
  <si>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</si>
  <si>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</si>
  <si>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</si>
  <si>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</si>
  <si>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</si>
  <si>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</si>
  <si>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</si>
  <si>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</si>
  <si>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</si>
  <si>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</si>
  <si>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</si>
  <si>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</si>
  <si>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</si>
  <si>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</si>
  <si>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</si>
  <si>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</si>
  <si>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</si>
  <si>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</si>
  <si>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</si>
  <si>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</si>
  <si>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</si>
  <si>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</si>
  <si>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</si>
  <si>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</si>
  <si>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</si>
  <si>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</si>
  <si>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</si>
  <si>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</si>
  <si>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</si>
  <si>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</si>
  <si>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</si>
  <si>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</si>
  <si>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</si>
  <si>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</si>
  <si>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</si>
  <si>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</si>
  <si>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</si>
  <si>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</si>
  <si>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31.03.2020. </t>
  </si>
  <si>
    <t>Obveznik:  GRUPA BRIONKA</t>
  </si>
  <si>
    <t>Obveznik: GRUPA BRIONKA</t>
  </si>
  <si>
    <t>03244024</t>
  </si>
  <si>
    <t>040051487</t>
  </si>
  <si>
    <t>HR</t>
  </si>
  <si>
    <t>7478000S0GAT5DMQUD128</t>
  </si>
  <si>
    <t>45422293596</t>
  </si>
  <si>
    <t>1200</t>
  </si>
  <si>
    <t>BRIONKA d.d.</t>
  </si>
  <si>
    <t>PULA</t>
  </si>
  <si>
    <t>Tršćanska 35</t>
  </si>
  <si>
    <t>info@brionka.hr</t>
  </si>
  <si>
    <t>www.brionka.hr</t>
  </si>
  <si>
    <t>Brionka-Trgovina d.o.o.</t>
  </si>
  <si>
    <t>Tršćanska 35, Pula</t>
  </si>
  <si>
    <t>Mateljak Tea</t>
  </si>
  <si>
    <t>052/350-900</t>
  </si>
  <si>
    <t>tea.mateljak@brionka.hr</t>
  </si>
  <si>
    <t>Consultum Komparić d.o.o.</t>
  </si>
  <si>
    <t>Suzana Buić</t>
  </si>
  <si>
    <t>u razdoblju 01.01.2020. do 31.03.2020.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</si>
</sst>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5" r="H31" connectionId="0">
    <xmlCellPr id="1" uniqueName="P1076457">
      <xmlPr mapId="1" xpath="/TFI-IZD-POD/NTI-GFI-IZD-POD_1000376/P1076457" xmlDataType="decimal"/>
    </xmlCellPr>
  </singleXmlCell>
  <singleXmlCell id="677" r="H32" connectionId="0">
    <xmlCellPr id="1" uniqueName="P1076459">
      <xmlPr mapId="1" xpath="/TFI-IZD-POD/NTI-GFI-IZD-POD_1000376/P1076459" xmlDataType="decimal"/>
    </xmlCellPr>
  </singleXmlCell>
  <singleXmlCell id="679" r="H33" connectionId="0">
    <xmlCellPr id="1" uniqueName="P1076461">
      <xmlPr mapId="1" xpath="/TFI-IZD-POD/NTI-GFI-IZD-POD_1000376/P1076461" xmlDataType="decimal"/>
    </xmlCellPr>
  </singleXmlCell>
  <singleXmlCell id="681" r="H34" connectionId="0">
    <xmlCellPr id="1" uniqueName="P1076463">
      <xmlPr mapId="1" xpath="/TFI-IZD-POD/NTI-GFI-IZD-POD_1000376/P1076463"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 id="674" r="I30" connectionId="0">
    <xmlCellPr id="1" uniqueName="P1076456">
      <xmlPr mapId="1" xpath="/TFI-IZD-POD/NTI-GFI-IZD-POD_1000376/P1076456" xmlDataType="decimal"/>
    </xmlCellPr>
  </singleXmlCell>
  <singleXmlCell id="676" r="I31" connectionId="0">
    <xmlCellPr id="1" uniqueName="P1076458">
      <xmlPr mapId="1" xpath="/TFI-IZD-POD/NTI-GFI-IZD-POD_1000376/P1076458" xmlDataType="decimal"/>
    </xmlCellPr>
  </singleXmlCell>
  <singleXmlCell id="678" r="I32" connectionId="0">
    <xmlCellPr id="1" uniqueName="P1076460">
      <xmlPr mapId="1" xpath="/TFI-IZD-POD/NTI-GFI-IZD-POD_1000376/P1076460" xmlDataType="decimal"/>
    </xmlCellPr>
  </singleXmlCell>
  <singleXmlCell id="680" r="I33" connectionId="0">
    <xmlCellPr id="1" uniqueName="P1076462">
      <xmlPr mapId="1" xpath="/TFI-IZD-POD/NTI-GFI-IZD-POD_1000376/P1076462" xmlDataType="decimal"/>
    </xmlCellPr>
  </singleXmlCell>
  <singleXmlCell id="682" r="I34" connectionId="0">
    <xmlCellPr id="1" uniqueName="P1076464">
      <xmlPr mapId="1" xpath="/TFI-IZD-POD/NTI-GFI-IZD-POD_1000376/P1076464"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opLeftCell="A28" workbookViewId="0">
      <selection activeCell="C60" sqref="C60:J6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43831</v>
      </c>
      <c r="F4" s="136"/>
      <c r="G4" s="77" t="s">
        <v>0</v>
      </c>
      <c r="H4" s="135">
        <v>43921</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417</v>
      </c>
      <c r="B10" s="148"/>
      <c r="C10" s="148"/>
      <c r="D10" s="148"/>
      <c r="E10" s="148"/>
      <c r="F10" s="148"/>
      <c r="G10" s="148"/>
      <c r="H10" s="148"/>
      <c r="I10" s="148"/>
      <c r="J10" s="90"/>
    </row>
    <row r="11" spans="1:20" ht="24.6" customHeight="1">
      <c r="A11" s="149" t="s">
        <v>393</v>
      </c>
      <c r="B11" s="150"/>
      <c r="C11" s="142" t="s">
        <v>438</v>
      </c>
      <c r="D11" s="143"/>
      <c r="E11" s="91"/>
      <c r="F11" s="151" t="s">
        <v>418</v>
      </c>
      <c r="G11" s="141"/>
      <c r="H11" s="152" t="s">
        <v>440</v>
      </c>
      <c r="I11" s="153"/>
      <c r="J11" s="92"/>
    </row>
    <row r="12" spans="1:20" ht="14.45" customHeight="1">
      <c r="A12" s="93"/>
      <c r="B12" s="94"/>
      <c r="C12" s="94"/>
      <c r="D12" s="94"/>
      <c r="E12" s="145"/>
      <c r="F12" s="145"/>
      <c r="G12" s="145"/>
      <c r="H12" s="145"/>
      <c r="I12" s="95"/>
      <c r="J12" s="92"/>
    </row>
    <row r="13" spans="1:20" ht="21" customHeight="1">
      <c r="A13" s="140" t="s">
        <v>408</v>
      </c>
      <c r="B13" s="141"/>
      <c r="C13" s="142" t="s">
        <v>439</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442</v>
      </c>
      <c r="D15" s="143"/>
      <c r="E15" s="160"/>
      <c r="F15" s="161"/>
      <c r="G15" s="97" t="s">
        <v>419</v>
      </c>
      <c r="H15" s="152" t="s">
        <v>441</v>
      </c>
      <c r="I15" s="153"/>
      <c r="J15" s="98"/>
    </row>
    <row r="16" spans="1:20" ht="10.9" customHeight="1">
      <c r="A16" s="91"/>
      <c r="B16" s="95"/>
      <c r="C16" s="94"/>
      <c r="D16" s="94"/>
      <c r="E16" s="146"/>
      <c r="F16" s="146"/>
      <c r="G16" s="146"/>
      <c r="H16" s="146"/>
      <c r="I16" s="94"/>
      <c r="J16" s="96"/>
    </row>
    <row r="17" spans="1:10" ht="22.9" customHeight="1">
      <c r="A17" s="99"/>
      <c r="B17" s="97" t="s">
        <v>420</v>
      </c>
      <c r="C17" s="142" t="s">
        <v>443</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444</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52100</v>
      </c>
      <c r="D21" s="153"/>
      <c r="E21" s="146"/>
      <c r="F21" s="146"/>
      <c r="G21" s="157" t="s">
        <v>445</v>
      </c>
      <c r="H21" s="158"/>
      <c r="I21" s="158"/>
      <c r="J21" s="159"/>
    </row>
    <row r="22" spans="1:10">
      <c r="A22" s="93"/>
      <c r="B22" s="94"/>
      <c r="C22" s="94"/>
      <c r="D22" s="94"/>
      <c r="E22" s="146"/>
      <c r="F22" s="146"/>
      <c r="G22" s="146"/>
      <c r="H22" s="146"/>
      <c r="I22" s="94"/>
      <c r="J22" s="96"/>
    </row>
    <row r="23" spans="1:10">
      <c r="A23" s="149" t="s">
        <v>397</v>
      </c>
      <c r="B23" s="156"/>
      <c r="C23" s="157" t="s">
        <v>446</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447</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448</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212</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423</v>
      </c>
      <c r="D31" s="166" t="s">
        <v>421</v>
      </c>
      <c r="E31" s="167"/>
      <c r="F31" s="167"/>
      <c r="G31" s="167"/>
      <c r="H31" s="106"/>
      <c r="I31" s="107" t="s">
        <v>422</v>
      </c>
      <c r="J31" s="108" t="s">
        <v>423</v>
      </c>
    </row>
    <row r="32" spans="1:10">
      <c r="A32" s="149"/>
      <c r="B32" s="156"/>
      <c r="C32" s="109"/>
      <c r="D32" s="77"/>
      <c r="E32" s="161"/>
      <c r="F32" s="161"/>
      <c r="G32" s="161"/>
      <c r="H32" s="161"/>
      <c r="I32" s="104"/>
      <c r="J32" s="105"/>
    </row>
    <row r="33" spans="1:10">
      <c r="A33" s="149" t="s">
        <v>410</v>
      </c>
      <c r="B33" s="156"/>
      <c r="C33" s="102" t="s">
        <v>425</v>
      </c>
      <c r="D33" s="166" t="s">
        <v>424</v>
      </c>
      <c r="E33" s="167"/>
      <c r="F33" s="167"/>
      <c r="G33" s="167"/>
      <c r="H33" s="100"/>
      <c r="I33" s="107" t="s">
        <v>425</v>
      </c>
      <c r="J33" s="108" t="s">
        <v>426</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t="s">
        <v>449</v>
      </c>
      <c r="B37" s="169"/>
      <c r="C37" s="169"/>
      <c r="D37" s="169"/>
      <c r="E37" s="168" t="s">
        <v>450</v>
      </c>
      <c r="F37" s="169"/>
      <c r="G37" s="169"/>
      <c r="H37" s="169"/>
      <c r="I37" s="170"/>
      <c r="J37" s="111">
        <v>3866904</v>
      </c>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427</v>
      </c>
    </row>
    <row r="49" spans="1:10">
      <c r="A49" s="113"/>
      <c r="B49" s="101"/>
      <c r="C49" s="101"/>
      <c r="D49" s="94"/>
      <c r="E49" s="146"/>
      <c r="F49" s="146"/>
      <c r="G49" s="172"/>
      <c r="H49" s="172"/>
      <c r="I49" s="94"/>
      <c r="J49" s="114" t="s">
        <v>428</v>
      </c>
    </row>
    <row r="50" spans="1:10" ht="14.45" customHeight="1">
      <c r="A50" s="140" t="s">
        <v>403</v>
      </c>
      <c r="B50" s="151"/>
      <c r="C50" s="152"/>
      <c r="D50" s="153"/>
      <c r="E50" s="178" t="s">
        <v>429</v>
      </c>
      <c r="F50" s="179"/>
      <c r="G50" s="157"/>
      <c r="H50" s="158"/>
      <c r="I50" s="158"/>
      <c r="J50" s="159"/>
    </row>
    <row r="51" spans="1:10">
      <c r="A51" s="113"/>
      <c r="B51" s="101"/>
      <c r="C51" s="172"/>
      <c r="D51" s="172"/>
      <c r="E51" s="146"/>
      <c r="F51" s="146"/>
      <c r="G51" s="180" t="s">
        <v>430</v>
      </c>
      <c r="H51" s="180"/>
      <c r="I51" s="180"/>
      <c r="J51" s="85"/>
    </row>
    <row r="52" spans="1:10" ht="13.9" customHeight="1">
      <c r="A52" s="140" t="s">
        <v>404</v>
      </c>
      <c r="B52" s="151"/>
      <c r="C52" s="157" t="s">
        <v>451</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452</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453</v>
      </c>
      <c r="D56" s="182"/>
      <c r="E56" s="182"/>
      <c r="F56" s="182"/>
      <c r="G56" s="182"/>
      <c r="H56" s="182"/>
      <c r="I56" s="182"/>
      <c r="J56" s="183"/>
    </row>
    <row r="57" spans="1:10">
      <c r="A57" s="93"/>
      <c r="B57" s="94"/>
      <c r="C57" s="94"/>
      <c r="D57" s="94"/>
      <c r="E57" s="146"/>
      <c r="F57" s="146"/>
      <c r="G57" s="146"/>
      <c r="H57" s="146"/>
      <c r="I57" s="94"/>
      <c r="J57" s="96"/>
    </row>
    <row r="58" spans="1:10">
      <c r="A58" s="140" t="s">
        <v>431</v>
      </c>
      <c r="B58" s="151"/>
      <c r="C58" s="181" t="s">
        <v>454</v>
      </c>
      <c r="D58" s="182"/>
      <c r="E58" s="182"/>
      <c r="F58" s="182"/>
      <c r="G58" s="182"/>
      <c r="H58" s="182"/>
      <c r="I58" s="182"/>
      <c r="J58" s="183"/>
    </row>
    <row r="59" spans="1:10" ht="14.45" customHeight="1">
      <c r="A59" s="93"/>
      <c r="B59" s="94"/>
      <c r="C59" s="184" t="s">
        <v>432</v>
      </c>
      <c r="D59" s="184"/>
      <c r="E59" s="184"/>
      <c r="F59" s="184"/>
      <c r="G59" s="94"/>
      <c r="H59" s="94"/>
      <c r="I59" s="94"/>
      <c r="J59" s="96"/>
    </row>
    <row r="60" spans="1:10">
      <c r="A60" s="140" t="s">
        <v>433</v>
      </c>
      <c r="B60" s="151"/>
      <c r="C60" s="181" t="s">
        <v>455</v>
      </c>
      <c r="D60" s="182"/>
      <c r="E60" s="182"/>
      <c r="F60" s="182"/>
      <c r="G60" s="182"/>
      <c r="H60" s="182"/>
      <c r="I60" s="182"/>
      <c r="J60" s="183"/>
    </row>
    <row r="61" spans="1:10" ht="14.45" customHeight="1">
      <c r="A61" s="115"/>
      <c r="B61" s="116"/>
      <c r="C61" s="185" t="s">
        <v>434</v>
      </c>
      <c r="D61" s="185"/>
      <c r="E61" s="185"/>
      <c r="F61" s="185"/>
      <c r="G61" s="185"/>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03" zoomScale="110" zoomScaleSheetLayoutView="110" workbookViewId="0">
      <selection activeCell="I78" sqref="I78"/>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435</v>
      </c>
      <c r="B2" s="192"/>
      <c r="C2" s="192"/>
      <c r="D2" s="192"/>
      <c r="E2" s="192"/>
      <c r="F2" s="192"/>
      <c r="G2" s="192"/>
      <c r="H2" s="192"/>
      <c r="I2" s="192"/>
    </row>
    <row r="3" spans="1:9">
      <c r="A3" s="193" t="s">
        <v>355</v>
      </c>
      <c r="B3" s="194"/>
      <c r="C3" s="194"/>
      <c r="D3" s="194"/>
      <c r="E3" s="194"/>
      <c r="F3" s="194"/>
      <c r="G3" s="194"/>
      <c r="H3" s="194"/>
      <c r="I3" s="194"/>
    </row>
    <row r="4" spans="1:9">
      <c r="A4" s="195" t="s">
        <v>437</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45034968</v>
      </c>
      <c r="I9" s="34">
        <f>I10+I17+I27+I38+I43</f>
        <v>44404184</v>
      </c>
    </row>
    <row r="10" spans="1:9" ht="12.75" customHeight="1">
      <c r="A10" s="187" t="s">
        <v>5</v>
      </c>
      <c r="B10" s="187"/>
      <c r="C10" s="187"/>
      <c r="D10" s="187"/>
      <c r="E10" s="187"/>
      <c r="F10" s="187"/>
      <c r="G10" s="16">
        <v>3</v>
      </c>
      <c r="H10" s="34">
        <f>H11+H12+H13+H14+H15+H16</f>
        <v>5072186</v>
      </c>
      <c r="I10" s="34">
        <f>I11+I12+I13+I14+I15+I16</f>
        <v>5182696</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2552617</v>
      </c>
      <c r="I12" s="33">
        <v>2881296</v>
      </c>
    </row>
    <row r="13" spans="1:9" ht="12.75" customHeight="1">
      <c r="A13" s="186" t="s">
        <v>8</v>
      </c>
      <c r="B13" s="186"/>
      <c r="C13" s="186"/>
      <c r="D13" s="186"/>
      <c r="E13" s="186"/>
      <c r="F13" s="186"/>
      <c r="G13" s="15">
        <v>6</v>
      </c>
      <c r="H13" s="33">
        <v>2519569</v>
      </c>
      <c r="I13" s="33">
        <v>2301400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39618382</v>
      </c>
      <c r="I17" s="34">
        <f>I18+I19+I20+I21+I22+I23+I24+I25+I26</f>
        <v>38877088</v>
      </c>
    </row>
    <row r="18" spans="1:9" ht="12.75" customHeight="1">
      <c r="A18" s="186" t="s">
        <v>13</v>
      </c>
      <c r="B18" s="186"/>
      <c r="C18" s="186"/>
      <c r="D18" s="186"/>
      <c r="E18" s="186"/>
      <c r="F18" s="186"/>
      <c r="G18" s="15">
        <v>11</v>
      </c>
      <c r="H18" s="33">
        <v>7176993</v>
      </c>
      <c r="I18" s="33">
        <v>7176993</v>
      </c>
    </row>
    <row r="19" spans="1:9" ht="12.75" customHeight="1">
      <c r="A19" s="186" t="s">
        <v>14</v>
      </c>
      <c r="B19" s="186"/>
      <c r="C19" s="186"/>
      <c r="D19" s="186"/>
      <c r="E19" s="186"/>
      <c r="F19" s="186"/>
      <c r="G19" s="15">
        <v>12</v>
      </c>
      <c r="H19" s="33">
        <v>16030026</v>
      </c>
      <c r="I19" s="33">
        <v>15965109</v>
      </c>
    </row>
    <row r="20" spans="1:9" ht="12.75" customHeight="1">
      <c r="A20" s="186" t="s">
        <v>15</v>
      </c>
      <c r="B20" s="186"/>
      <c r="C20" s="186"/>
      <c r="D20" s="186"/>
      <c r="E20" s="186"/>
      <c r="F20" s="186"/>
      <c r="G20" s="15">
        <v>13</v>
      </c>
      <c r="H20" s="33">
        <v>12542118</v>
      </c>
      <c r="I20" s="33">
        <v>12020150</v>
      </c>
    </row>
    <row r="21" spans="1:9" ht="12.75" customHeight="1">
      <c r="A21" s="186" t="s">
        <v>16</v>
      </c>
      <c r="B21" s="186"/>
      <c r="C21" s="186"/>
      <c r="D21" s="186"/>
      <c r="E21" s="186"/>
      <c r="F21" s="186"/>
      <c r="G21" s="15">
        <v>14</v>
      </c>
      <c r="H21" s="33">
        <v>3216344</v>
      </c>
      <c r="I21" s="33">
        <v>3030941</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652901</v>
      </c>
      <c r="I24" s="33">
        <v>683895</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344400</v>
      </c>
      <c r="I27" s="34">
        <f>SUM(I28:I37)</f>
        <v>344400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c r="I36" s="33">
        <v>0</v>
      </c>
    </row>
    <row r="37" spans="1:9" ht="12.75" customHeight="1">
      <c r="A37" s="186" t="s">
        <v>32</v>
      </c>
      <c r="B37" s="186"/>
      <c r="C37" s="186"/>
      <c r="D37" s="186"/>
      <c r="E37" s="186"/>
      <c r="F37" s="186"/>
      <c r="G37" s="15">
        <v>30</v>
      </c>
      <c r="H37" s="33">
        <v>344400</v>
      </c>
      <c r="I37" s="33">
        <v>344400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31713582</v>
      </c>
      <c r="I44" s="34">
        <f>I45+I53+I60+I70</f>
        <v>32017949</v>
      </c>
    </row>
    <row r="45" spans="1:9" ht="12.75" customHeight="1">
      <c r="A45" s="187" t="s">
        <v>39</v>
      </c>
      <c r="B45" s="187"/>
      <c r="C45" s="187"/>
      <c r="D45" s="187"/>
      <c r="E45" s="187"/>
      <c r="F45" s="187"/>
      <c r="G45" s="16">
        <v>38</v>
      </c>
      <c r="H45" s="34">
        <f>SUM(H46:H52)</f>
        <v>2400798</v>
      </c>
      <c r="I45" s="34">
        <f>SUM(I46:I52)</f>
        <v>2332352</v>
      </c>
    </row>
    <row r="46" spans="1:9" ht="12.75" customHeight="1">
      <c r="A46" s="186" t="s">
        <v>40</v>
      </c>
      <c r="B46" s="186"/>
      <c r="C46" s="186"/>
      <c r="D46" s="186"/>
      <c r="E46" s="186"/>
      <c r="F46" s="186"/>
      <c r="G46" s="15">
        <v>39</v>
      </c>
      <c r="H46" s="33">
        <v>1363834</v>
      </c>
      <c r="I46" s="33">
        <v>1239068</v>
      </c>
    </row>
    <row r="47" spans="1:9" ht="12.75" customHeight="1">
      <c r="A47" s="186" t="s">
        <v>41</v>
      </c>
      <c r="B47" s="186"/>
      <c r="C47" s="186"/>
      <c r="D47" s="186"/>
      <c r="E47" s="186"/>
      <c r="F47" s="186"/>
      <c r="G47" s="15">
        <v>40</v>
      </c>
      <c r="H47" s="33">
        <v>2063</v>
      </c>
      <c r="I47" s="33">
        <v>1581</v>
      </c>
    </row>
    <row r="48" spans="1:9" ht="12.75" customHeight="1">
      <c r="A48" s="186" t="s">
        <v>42</v>
      </c>
      <c r="B48" s="186"/>
      <c r="C48" s="186"/>
      <c r="D48" s="186"/>
      <c r="E48" s="186"/>
      <c r="F48" s="186"/>
      <c r="G48" s="15">
        <v>41</v>
      </c>
      <c r="H48" s="33">
        <v>555572</v>
      </c>
      <c r="I48" s="33">
        <v>239907</v>
      </c>
    </row>
    <row r="49" spans="1:9" ht="12.75" customHeight="1">
      <c r="A49" s="186" t="s">
        <v>43</v>
      </c>
      <c r="B49" s="186"/>
      <c r="C49" s="186"/>
      <c r="D49" s="186"/>
      <c r="E49" s="186"/>
      <c r="F49" s="186"/>
      <c r="G49" s="15">
        <v>42</v>
      </c>
      <c r="H49" s="33">
        <v>479329</v>
      </c>
      <c r="I49" s="33">
        <v>851796</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7358788</v>
      </c>
      <c r="I53" s="34">
        <f>SUM(I54:I59)</f>
        <v>8360665</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4360295</v>
      </c>
      <c r="I56" s="33">
        <v>5093954</v>
      </c>
    </row>
    <row r="57" spans="1:9" ht="12.75" customHeight="1">
      <c r="A57" s="186" t="s">
        <v>51</v>
      </c>
      <c r="B57" s="186"/>
      <c r="C57" s="186"/>
      <c r="D57" s="186"/>
      <c r="E57" s="186"/>
      <c r="F57" s="186"/>
      <c r="G57" s="15">
        <v>50</v>
      </c>
      <c r="H57" s="33">
        <v>32466</v>
      </c>
      <c r="I57" s="33">
        <v>28878</v>
      </c>
    </row>
    <row r="58" spans="1:9" ht="12.75" customHeight="1">
      <c r="A58" s="186" t="s">
        <v>52</v>
      </c>
      <c r="B58" s="186"/>
      <c r="C58" s="186"/>
      <c r="D58" s="186"/>
      <c r="E58" s="186"/>
      <c r="F58" s="186"/>
      <c r="G58" s="15">
        <v>51</v>
      </c>
      <c r="H58" s="33">
        <v>162083</v>
      </c>
      <c r="I58" s="33">
        <v>156599</v>
      </c>
    </row>
    <row r="59" spans="1:9" ht="12.75" customHeight="1">
      <c r="A59" s="186" t="s">
        <v>53</v>
      </c>
      <c r="B59" s="186"/>
      <c r="C59" s="186"/>
      <c r="D59" s="186"/>
      <c r="E59" s="186"/>
      <c r="F59" s="186"/>
      <c r="G59" s="15">
        <v>52</v>
      </c>
      <c r="H59" s="33">
        <v>2803944</v>
      </c>
      <c r="I59" s="33">
        <v>3081234</v>
      </c>
    </row>
    <row r="60" spans="1:9" ht="12.75" customHeight="1">
      <c r="A60" s="187" t="s">
        <v>54</v>
      </c>
      <c r="B60" s="187"/>
      <c r="C60" s="187"/>
      <c r="D60" s="187"/>
      <c r="E60" s="187"/>
      <c r="F60" s="187"/>
      <c r="G60" s="16">
        <v>53</v>
      </c>
      <c r="H60" s="34">
        <f>SUM(H61:H69)</f>
        <v>21730115</v>
      </c>
      <c r="I60" s="34">
        <f>SUM(I61:I69)</f>
        <v>21040115</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730115</v>
      </c>
      <c r="I68" s="33">
        <v>40115</v>
      </c>
    </row>
    <row r="69" spans="1:9" ht="12.75" customHeight="1">
      <c r="A69" s="186" t="s">
        <v>56</v>
      </c>
      <c r="B69" s="186"/>
      <c r="C69" s="186"/>
      <c r="D69" s="186"/>
      <c r="E69" s="186"/>
      <c r="F69" s="186"/>
      <c r="G69" s="15">
        <v>62</v>
      </c>
      <c r="H69" s="33">
        <v>21000000</v>
      </c>
      <c r="I69" s="33">
        <v>21000000</v>
      </c>
    </row>
    <row r="70" spans="1:9" ht="12.75" customHeight="1">
      <c r="A70" s="186" t="s">
        <v>57</v>
      </c>
      <c r="B70" s="186"/>
      <c r="C70" s="186"/>
      <c r="D70" s="186"/>
      <c r="E70" s="186"/>
      <c r="F70" s="186"/>
      <c r="G70" s="15">
        <v>63</v>
      </c>
      <c r="H70" s="33">
        <v>223881</v>
      </c>
      <c r="I70" s="33">
        <v>284817</v>
      </c>
    </row>
    <row r="71" spans="1:9" ht="12.75" customHeight="1">
      <c r="A71" s="203" t="s">
        <v>58</v>
      </c>
      <c r="B71" s="203"/>
      <c r="C71" s="203"/>
      <c r="D71" s="203"/>
      <c r="E71" s="203"/>
      <c r="F71" s="203"/>
      <c r="G71" s="15">
        <v>64</v>
      </c>
      <c r="H71" s="33">
        <v>522191</v>
      </c>
      <c r="I71" s="33">
        <v>410233</v>
      </c>
    </row>
    <row r="72" spans="1:9" ht="12.75" customHeight="1">
      <c r="A72" s="188" t="s">
        <v>383</v>
      </c>
      <c r="B72" s="188"/>
      <c r="C72" s="188"/>
      <c r="D72" s="188"/>
      <c r="E72" s="188"/>
      <c r="F72" s="188"/>
      <c r="G72" s="16">
        <v>65</v>
      </c>
      <c r="H72" s="34">
        <f>H8+H9+H44+H71</f>
        <v>77270741</v>
      </c>
      <c r="I72" s="34">
        <f>I8+I9+I44+I71</f>
        <v>76832366</v>
      </c>
    </row>
    <row r="73" spans="1:9" ht="12.75" customHeight="1">
      <c r="A73" s="203" t="s">
        <v>59</v>
      </c>
      <c r="B73" s="203"/>
      <c r="C73" s="203"/>
      <c r="D73" s="203"/>
      <c r="E73" s="203"/>
      <c r="F73" s="203"/>
      <c r="G73" s="15">
        <v>66</v>
      </c>
      <c r="H73" s="33">
        <v>1000</v>
      </c>
      <c r="I73" s="33">
        <v>15081</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52271895</v>
      </c>
      <c r="I75" s="34">
        <f>I76+I77+I78+I84+I85+I89+I92+I95</f>
        <v>52653713</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1802724</v>
      </c>
      <c r="I78" s="34">
        <f>SUM(I79:I83)</f>
        <v>1802724</v>
      </c>
    </row>
    <row r="79" spans="1:9" ht="12.75" customHeight="1">
      <c r="A79" s="186" t="s">
        <v>64</v>
      </c>
      <c r="B79" s="186"/>
      <c r="C79" s="186"/>
      <c r="D79" s="186"/>
      <c r="E79" s="186"/>
      <c r="F79" s="186"/>
      <c r="G79" s="15">
        <v>71</v>
      </c>
      <c r="H79" s="33">
        <v>20357</v>
      </c>
      <c r="I79" s="33">
        <v>20357</v>
      </c>
    </row>
    <row r="80" spans="1:9" ht="12.75" customHeight="1">
      <c r="A80" s="186" t="s">
        <v>65</v>
      </c>
      <c r="B80" s="186"/>
      <c r="C80" s="186"/>
      <c r="D80" s="186"/>
      <c r="E80" s="186"/>
      <c r="F80" s="186"/>
      <c r="G80" s="15">
        <v>72</v>
      </c>
      <c r="H80" s="33">
        <v>4308951</v>
      </c>
      <c r="I80" s="33">
        <v>4308951</v>
      </c>
    </row>
    <row r="81" spans="1:9" ht="12.75" customHeight="1">
      <c r="A81" s="186" t="s">
        <v>66</v>
      </c>
      <c r="B81" s="186"/>
      <c r="C81" s="186"/>
      <c r="D81" s="186"/>
      <c r="E81" s="186"/>
      <c r="F81" s="186"/>
      <c r="G81" s="15">
        <v>73</v>
      </c>
      <c r="H81" s="33">
        <v>-2526584</v>
      </c>
      <c r="I81" s="33">
        <v>-2526584</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-65293</v>
      </c>
      <c r="I89" s="34">
        <f>I90-I91</f>
        <v>316039</v>
      </c>
    </row>
    <row r="90" spans="1:9" ht="12.75" customHeight="1">
      <c r="A90" s="186" t="s">
        <v>75</v>
      </c>
      <c r="B90" s="186"/>
      <c r="C90" s="186"/>
      <c r="D90" s="186"/>
      <c r="E90" s="186"/>
      <c r="F90" s="186"/>
      <c r="G90" s="15">
        <v>82</v>
      </c>
      <c r="H90" s="33">
        <v>0</v>
      </c>
      <c r="I90" s="33">
        <v>316039</v>
      </c>
    </row>
    <row r="91" spans="1:9" ht="12.75" customHeight="1">
      <c r="A91" s="186" t="s">
        <v>76</v>
      </c>
      <c r="B91" s="186"/>
      <c r="C91" s="186"/>
      <c r="D91" s="186"/>
      <c r="E91" s="186"/>
      <c r="F91" s="186"/>
      <c r="G91" s="15">
        <v>83</v>
      </c>
      <c r="H91" s="33">
        <v>65293</v>
      </c>
      <c r="I91" s="33">
        <v>0</v>
      </c>
    </row>
    <row r="92" spans="1:9" ht="12.75" customHeight="1">
      <c r="A92" s="187" t="s">
        <v>77</v>
      </c>
      <c r="B92" s="187"/>
      <c r="C92" s="187"/>
      <c r="D92" s="187"/>
      <c r="E92" s="187"/>
      <c r="F92" s="187"/>
      <c r="G92" s="16">
        <v>84</v>
      </c>
      <c r="H92" s="34">
        <f>H93-H94</f>
        <v>218664</v>
      </c>
      <c r="I92" s="34">
        <f>I93-I94</f>
        <v>219150</v>
      </c>
    </row>
    <row r="93" spans="1:9" ht="12.75" customHeight="1">
      <c r="A93" s="186" t="s">
        <v>78</v>
      </c>
      <c r="B93" s="186"/>
      <c r="C93" s="186"/>
      <c r="D93" s="186"/>
      <c r="E93" s="186"/>
      <c r="F93" s="186"/>
      <c r="G93" s="15">
        <v>85</v>
      </c>
      <c r="H93" s="33">
        <v>218664</v>
      </c>
      <c r="I93" s="33">
        <v>219150</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7943215</v>
      </c>
      <c r="I103" s="34">
        <f>SUM(I104:I114)</f>
        <v>10648862</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7193215</v>
      </c>
      <c r="I109" s="33">
        <f>988522+9010340</f>
        <v>9998862</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750000</v>
      </c>
      <c r="I113" s="33">
        <v>650000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17054631</v>
      </c>
      <c r="I115" s="34">
        <f>SUM(I116:I129)</f>
        <v>13529791</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202000</v>
      </c>
    </row>
    <row r="121" spans="1:9" ht="12.75" customHeight="1">
      <c r="A121" s="186" t="s">
        <v>92</v>
      </c>
      <c r="B121" s="186"/>
      <c r="C121" s="186"/>
      <c r="D121" s="186"/>
      <c r="E121" s="186"/>
      <c r="F121" s="186"/>
      <c r="G121" s="15">
        <v>113</v>
      </c>
      <c r="H121" s="33">
        <v>4235179</v>
      </c>
      <c r="I121" s="33">
        <v>1266400</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9445432</v>
      </c>
      <c r="I123" s="33">
        <v>8946002</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1163317</v>
      </c>
      <c r="I125" s="33">
        <v>1007525</v>
      </c>
    </row>
    <row r="126" spans="1:9">
      <c r="A126" s="186" t="s">
        <v>99</v>
      </c>
      <c r="B126" s="186"/>
      <c r="C126" s="186"/>
      <c r="D126" s="186"/>
      <c r="E126" s="186"/>
      <c r="F126" s="186"/>
      <c r="G126" s="15">
        <v>118</v>
      </c>
      <c r="H126" s="33">
        <v>1096962</v>
      </c>
      <c r="I126" s="33">
        <v>1037226</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1113741</v>
      </c>
      <c r="I129" s="33">
        <v>1070638</v>
      </c>
    </row>
    <row r="130" spans="1:9" ht="22.15" customHeight="1">
      <c r="A130" s="203" t="s">
        <v>103</v>
      </c>
      <c r="B130" s="203"/>
      <c r="C130" s="203"/>
      <c r="D130" s="203"/>
      <c r="E130" s="203"/>
      <c r="F130" s="203"/>
      <c r="G130" s="15">
        <v>122</v>
      </c>
      <c r="H130" s="33">
        <v>1000</v>
      </c>
      <c r="I130" s="33">
        <v>0</v>
      </c>
    </row>
    <row r="131" spans="1:9">
      <c r="A131" s="188" t="s">
        <v>388</v>
      </c>
      <c r="B131" s="188"/>
      <c r="C131" s="188"/>
      <c r="D131" s="188"/>
      <c r="E131" s="188"/>
      <c r="F131" s="188"/>
      <c r="G131" s="16">
        <v>123</v>
      </c>
      <c r="H131" s="34">
        <f>H75+H96+H103+H115+H130</f>
        <v>77270741</v>
      </c>
      <c r="I131" s="34">
        <f>I75+I96+I103+I115+I130</f>
        <v>76832366</v>
      </c>
    </row>
    <row r="132" spans="1:9">
      <c r="A132" s="203" t="s">
        <v>104</v>
      </c>
      <c r="B132" s="203"/>
      <c r="C132" s="203"/>
      <c r="D132" s="203"/>
      <c r="E132" s="203"/>
      <c r="F132" s="203"/>
      <c r="G132" s="15">
        <v>124</v>
      </c>
      <c r="H132" s="33">
        <v>1000</v>
      </c>
      <c r="I132" s="33">
        <v>15081</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70866141732283472"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abSelected="1" topLeftCell="A67" zoomScaleSheetLayoutView="110" workbookViewId="0">
      <selection activeCell="H80" sqref="H80:K83"/>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456</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436</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12879185</v>
      </c>
      <c r="I8" s="37">
        <f>SUM(I9:I13)</f>
        <v>12879185</v>
      </c>
      <c r="J8" s="37">
        <f>SUM(J9:J13)</f>
        <v>9747641</v>
      </c>
      <c r="K8" s="37">
        <f>SUM(K9:K13)</f>
        <v>9747641</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12823594</v>
      </c>
      <c r="I10" s="33">
        <v>12823594</v>
      </c>
      <c r="J10" s="33">
        <v>9507486</v>
      </c>
      <c r="K10" s="33">
        <v>9507486</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55591</v>
      </c>
      <c r="I13" s="33">
        <v>55591</v>
      </c>
      <c r="J13" s="33">
        <v>240155</v>
      </c>
      <c r="K13" s="33">
        <v>240155</v>
      </c>
    </row>
    <row r="14" spans="1:11">
      <c r="A14" s="222" t="s">
        <v>126</v>
      </c>
      <c r="B14" s="222"/>
      <c r="C14" s="222"/>
      <c r="D14" s="222"/>
      <c r="E14" s="222"/>
      <c r="F14" s="222"/>
      <c r="G14" s="20">
        <v>131</v>
      </c>
      <c r="H14" s="37">
        <f>H15+H16+H20+H24+H25+H26+H29+H36</f>
        <v>12359426</v>
      </c>
      <c r="I14" s="37">
        <f>I15+I16+I20+I24+I25+I26+I29+I36</f>
        <v>12359426</v>
      </c>
      <c r="J14" s="37">
        <f>J15+J16+J20+J24+J25+J26+J29+J36</f>
        <v>9411962</v>
      </c>
      <c r="K14" s="37">
        <f>K15+K16+K20+K24+K25+K26+K29+K36</f>
        <v>9411962</v>
      </c>
    </row>
    <row r="15" spans="1:11">
      <c r="A15" s="186" t="s">
        <v>108</v>
      </c>
      <c r="B15" s="186"/>
      <c r="C15" s="186"/>
      <c r="D15" s="186"/>
      <c r="E15" s="186"/>
      <c r="F15" s="186"/>
      <c r="G15" s="15">
        <v>132</v>
      </c>
      <c r="H15" s="33">
        <v>-96416</v>
      </c>
      <c r="I15" s="33">
        <v>-96416</v>
      </c>
      <c r="J15" s="33">
        <v>875</v>
      </c>
      <c r="K15" s="33">
        <v>875</v>
      </c>
    </row>
    <row r="16" spans="1:11">
      <c r="A16" s="231" t="s">
        <v>127</v>
      </c>
      <c r="B16" s="231"/>
      <c r="C16" s="231"/>
      <c r="D16" s="231"/>
      <c r="E16" s="231"/>
      <c r="F16" s="231"/>
      <c r="G16" s="20">
        <v>133</v>
      </c>
      <c r="H16" s="37">
        <f>SUM(H17:H19)</f>
        <v>8773062</v>
      </c>
      <c r="I16" s="37">
        <f>SUM(I17:I19)</f>
        <v>8773062</v>
      </c>
      <c r="J16" s="37">
        <f>SUM(J17:J19)</f>
        <v>4669018</v>
      </c>
      <c r="K16" s="37">
        <f>SUM(K17:K19)</f>
        <v>4669018</v>
      </c>
    </row>
    <row r="17" spans="1:11">
      <c r="A17" s="228" t="s">
        <v>128</v>
      </c>
      <c r="B17" s="228"/>
      <c r="C17" s="228"/>
      <c r="D17" s="228"/>
      <c r="E17" s="228"/>
      <c r="F17" s="228"/>
      <c r="G17" s="15">
        <v>134</v>
      </c>
      <c r="H17" s="33">
        <v>3652630</v>
      </c>
      <c r="I17" s="33">
        <v>3652630</v>
      </c>
      <c r="J17" s="33">
        <v>2141416</v>
      </c>
      <c r="K17" s="33">
        <v>2141416</v>
      </c>
    </row>
    <row r="18" spans="1:11">
      <c r="A18" s="228" t="s">
        <v>129</v>
      </c>
      <c r="B18" s="228"/>
      <c r="C18" s="228"/>
      <c r="D18" s="228"/>
      <c r="E18" s="228"/>
      <c r="F18" s="228"/>
      <c r="G18" s="15">
        <v>135</v>
      </c>
      <c r="H18" s="33">
        <v>2789667</v>
      </c>
      <c r="I18" s="33">
        <v>2789667</v>
      </c>
      <c r="J18" s="33">
        <v>1330122</v>
      </c>
      <c r="K18" s="33">
        <v>1330122</v>
      </c>
    </row>
    <row r="19" spans="1:11">
      <c r="A19" s="228" t="s">
        <v>130</v>
      </c>
      <c r="B19" s="228"/>
      <c r="C19" s="228"/>
      <c r="D19" s="228"/>
      <c r="E19" s="228"/>
      <c r="F19" s="228"/>
      <c r="G19" s="15">
        <v>136</v>
      </c>
      <c r="H19" s="33">
        <v>2330765</v>
      </c>
      <c r="I19" s="33">
        <v>2330765</v>
      </c>
      <c r="J19" s="33">
        <v>1197480</v>
      </c>
      <c r="K19" s="33">
        <v>1197480</v>
      </c>
    </row>
    <row r="20" spans="1:11">
      <c r="A20" s="231" t="s">
        <v>131</v>
      </c>
      <c r="B20" s="231"/>
      <c r="C20" s="231"/>
      <c r="D20" s="231"/>
      <c r="E20" s="231"/>
      <c r="F20" s="231"/>
      <c r="G20" s="20">
        <v>137</v>
      </c>
      <c r="H20" s="37">
        <f>SUM(H21:H23)</f>
        <v>2240181</v>
      </c>
      <c r="I20" s="37">
        <f>SUM(I21:I23)</f>
        <v>2240181</v>
      </c>
      <c r="J20" s="37">
        <f>SUM(J21:J23)</f>
        <v>3525147</v>
      </c>
      <c r="K20" s="37">
        <f>SUM(K21:K23)</f>
        <v>3525147</v>
      </c>
    </row>
    <row r="21" spans="1:11">
      <c r="A21" s="228" t="s">
        <v>109</v>
      </c>
      <c r="B21" s="228"/>
      <c r="C21" s="228"/>
      <c r="D21" s="228"/>
      <c r="E21" s="228"/>
      <c r="F21" s="228"/>
      <c r="G21" s="15">
        <v>138</v>
      </c>
      <c r="H21" s="33">
        <v>1417966</v>
      </c>
      <c r="I21" s="33">
        <v>1417966</v>
      </c>
      <c r="J21" s="33">
        <v>2373259</v>
      </c>
      <c r="K21" s="33">
        <v>2373259</v>
      </c>
    </row>
    <row r="22" spans="1:11">
      <c r="A22" s="228" t="s">
        <v>110</v>
      </c>
      <c r="B22" s="228"/>
      <c r="C22" s="228"/>
      <c r="D22" s="228"/>
      <c r="E22" s="228"/>
      <c r="F22" s="228"/>
      <c r="G22" s="15">
        <v>139</v>
      </c>
      <c r="H22" s="33">
        <v>508654</v>
      </c>
      <c r="I22" s="33">
        <v>508654</v>
      </c>
      <c r="J22" s="33">
        <v>656113</v>
      </c>
      <c r="K22" s="33">
        <v>656113</v>
      </c>
    </row>
    <row r="23" spans="1:11">
      <c r="A23" s="228" t="s">
        <v>111</v>
      </c>
      <c r="B23" s="228"/>
      <c r="C23" s="228"/>
      <c r="D23" s="228"/>
      <c r="E23" s="228"/>
      <c r="F23" s="228"/>
      <c r="G23" s="15">
        <v>140</v>
      </c>
      <c r="H23" s="33">
        <v>313561</v>
      </c>
      <c r="I23" s="33">
        <v>313561</v>
      </c>
      <c r="J23" s="33">
        <v>495775</v>
      </c>
      <c r="K23" s="33">
        <v>495775</v>
      </c>
    </row>
    <row r="24" spans="1:11">
      <c r="A24" s="186" t="s">
        <v>112</v>
      </c>
      <c r="B24" s="186"/>
      <c r="C24" s="186"/>
      <c r="D24" s="186"/>
      <c r="E24" s="186"/>
      <c r="F24" s="186"/>
      <c r="G24" s="15">
        <v>141</v>
      </c>
      <c r="H24" s="33">
        <v>819585</v>
      </c>
      <c r="I24" s="33">
        <v>819585</v>
      </c>
      <c r="J24" s="33">
        <v>835696</v>
      </c>
      <c r="K24" s="33">
        <v>835696</v>
      </c>
    </row>
    <row r="25" spans="1:11">
      <c r="A25" s="186" t="s">
        <v>113</v>
      </c>
      <c r="B25" s="186"/>
      <c r="C25" s="186"/>
      <c r="D25" s="186"/>
      <c r="E25" s="186"/>
      <c r="F25" s="186"/>
      <c r="G25" s="15">
        <v>142</v>
      </c>
      <c r="H25" s="33">
        <v>583080</v>
      </c>
      <c r="I25" s="33">
        <v>583080</v>
      </c>
      <c r="J25" s="33">
        <v>368979</v>
      </c>
      <c r="K25" s="33">
        <v>368979</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39934</v>
      </c>
      <c r="I36" s="33">
        <v>39934</v>
      </c>
      <c r="J36" s="33">
        <v>12247</v>
      </c>
      <c r="K36" s="33">
        <v>12247</v>
      </c>
    </row>
    <row r="37" spans="1:11">
      <c r="A37" s="222" t="s">
        <v>142</v>
      </c>
      <c r="B37" s="222"/>
      <c r="C37" s="222"/>
      <c r="D37" s="222"/>
      <c r="E37" s="222"/>
      <c r="F37" s="222"/>
      <c r="G37" s="20">
        <v>154</v>
      </c>
      <c r="H37" s="37">
        <f>SUM(H38:H47)</f>
        <v>23</v>
      </c>
      <c r="I37" s="37">
        <f>SUM(I38:I47)</f>
        <v>0</v>
      </c>
      <c r="J37" s="37">
        <f>SUM(J38:J47)</f>
        <v>6</v>
      </c>
      <c r="K37" s="37">
        <f>SUM(K38:K47)</f>
        <v>6</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23</v>
      </c>
      <c r="I44" s="33">
        <v>0</v>
      </c>
      <c r="J44" s="33">
        <v>6</v>
      </c>
      <c r="K44" s="33">
        <v>6</v>
      </c>
    </row>
    <row r="45" spans="1:11">
      <c r="A45" s="186" t="s">
        <v>150</v>
      </c>
      <c r="B45" s="186"/>
      <c r="C45" s="186"/>
      <c r="D45" s="186"/>
      <c r="E45" s="186"/>
      <c r="F45" s="186"/>
      <c r="G45" s="15">
        <v>162</v>
      </c>
      <c r="H45" s="33">
        <v>0</v>
      </c>
      <c r="I45" s="33">
        <v>0</v>
      </c>
      <c r="J45" s="33">
        <v>0</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36249</v>
      </c>
      <c r="I48" s="37">
        <f>SUM(I49:I55)</f>
        <v>0</v>
      </c>
      <c r="J48" s="37">
        <f>SUM(J49:J55)</f>
        <v>116535</v>
      </c>
      <c r="K48" s="37">
        <f>SUM(K49:K55)</f>
        <v>116535</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36249</v>
      </c>
      <c r="I51" s="33">
        <v>0</v>
      </c>
      <c r="J51" s="33">
        <v>116535</v>
      </c>
      <c r="K51" s="33">
        <v>116535</v>
      </c>
    </row>
    <row r="52" spans="1:11">
      <c r="A52" s="223" t="s">
        <v>157</v>
      </c>
      <c r="B52" s="223"/>
      <c r="C52" s="223"/>
      <c r="D52" s="223"/>
      <c r="E52" s="223"/>
      <c r="F52" s="223"/>
      <c r="G52" s="15">
        <v>169</v>
      </c>
      <c r="H52" s="33">
        <v>0</v>
      </c>
      <c r="I52" s="33">
        <v>0</v>
      </c>
      <c r="J52" s="33">
        <v>0</v>
      </c>
      <c r="K52" s="33">
        <v>0</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12879208</v>
      </c>
      <c r="I60" s="37">
        <f t="shared" ref="I60:K60" si="0">I8+I37+I56+I57</f>
        <v>12879185</v>
      </c>
      <c r="J60" s="37">
        <f t="shared" si="0"/>
        <v>9747647</v>
      </c>
      <c r="K60" s="37">
        <f t="shared" si="0"/>
        <v>9747647</v>
      </c>
    </row>
    <row r="61" spans="1:11">
      <c r="A61" s="222" t="s">
        <v>166</v>
      </c>
      <c r="B61" s="222"/>
      <c r="C61" s="222"/>
      <c r="D61" s="222"/>
      <c r="E61" s="222"/>
      <c r="F61" s="222"/>
      <c r="G61" s="20">
        <v>178</v>
      </c>
      <c r="H61" s="37">
        <f>H14+H48+H58+H59</f>
        <v>12395675</v>
      </c>
      <c r="I61" s="37">
        <f t="shared" ref="I61:K61" si="1">I14+I48+I58+I59</f>
        <v>12359426</v>
      </c>
      <c r="J61" s="37">
        <f t="shared" si="1"/>
        <v>9528497</v>
      </c>
      <c r="K61" s="37">
        <f t="shared" si="1"/>
        <v>9528497</v>
      </c>
    </row>
    <row r="62" spans="1:11">
      <c r="A62" s="222" t="s">
        <v>167</v>
      </c>
      <c r="B62" s="222"/>
      <c r="C62" s="222"/>
      <c r="D62" s="222"/>
      <c r="E62" s="222"/>
      <c r="F62" s="222"/>
      <c r="G62" s="20">
        <v>179</v>
      </c>
      <c r="H62" s="37">
        <f>H60-H61</f>
        <v>483533</v>
      </c>
      <c r="I62" s="37">
        <f t="shared" ref="I62:K62" si="2">I60-I61</f>
        <v>519759</v>
      </c>
      <c r="J62" s="37">
        <f t="shared" si="2"/>
        <v>219150</v>
      </c>
      <c r="K62" s="37">
        <f t="shared" si="2"/>
        <v>219150</v>
      </c>
    </row>
    <row r="63" spans="1:11">
      <c r="A63" s="209" t="s">
        <v>168</v>
      </c>
      <c r="B63" s="209"/>
      <c r="C63" s="209"/>
      <c r="D63" s="209"/>
      <c r="E63" s="209"/>
      <c r="F63" s="209"/>
      <c r="G63" s="20">
        <v>180</v>
      </c>
      <c r="H63" s="37">
        <f>+IF((H60-H61)&gt;0,(H60-H61),0)</f>
        <v>483533</v>
      </c>
      <c r="I63" s="37">
        <f t="shared" ref="I63:K63" si="3">+IF((I60-I61)&gt;0,(I60-I61),0)</f>
        <v>519759</v>
      </c>
      <c r="J63" s="37">
        <f t="shared" si="3"/>
        <v>219150</v>
      </c>
      <c r="K63" s="37">
        <f t="shared" si="3"/>
        <v>219150</v>
      </c>
    </row>
    <row r="64" spans="1:11">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483533</v>
      </c>
      <c r="I66" s="37">
        <f t="shared" ref="I66:K66" si="5">I62-I65</f>
        <v>519759</v>
      </c>
      <c r="J66" s="37">
        <f t="shared" si="5"/>
        <v>219150</v>
      </c>
      <c r="K66" s="37">
        <f t="shared" si="5"/>
        <v>219150</v>
      </c>
    </row>
    <row r="67" spans="1:11">
      <c r="A67" s="209" t="s">
        <v>171</v>
      </c>
      <c r="B67" s="209"/>
      <c r="C67" s="209"/>
      <c r="D67" s="209"/>
      <c r="E67" s="209"/>
      <c r="F67" s="209"/>
      <c r="G67" s="20">
        <v>184</v>
      </c>
      <c r="H67" s="37">
        <f>+IF((H62-H65)&gt;0,(H62-H65),0)</f>
        <v>483533</v>
      </c>
      <c r="I67" s="37">
        <f t="shared" ref="I67:K67" si="6">+IF((I62-I65)&gt;0,(I62-I65),0)</f>
        <v>519759</v>
      </c>
      <c r="J67" s="37">
        <f t="shared" si="6"/>
        <v>219150</v>
      </c>
      <c r="K67" s="37">
        <f t="shared" si="6"/>
        <v>219150</v>
      </c>
    </row>
    <row r="68" spans="1:11">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483533</v>
      </c>
      <c r="I70" s="37">
        <f>I71-I72</f>
        <v>519759</v>
      </c>
      <c r="J70" s="37">
        <f>J71-J72</f>
        <v>219150</v>
      </c>
      <c r="K70" s="37">
        <f>K71-K72</f>
        <v>219150</v>
      </c>
    </row>
    <row r="71" spans="1:11">
      <c r="A71" s="223" t="s">
        <v>175</v>
      </c>
      <c r="B71" s="223"/>
      <c r="C71" s="223"/>
      <c r="D71" s="223"/>
      <c r="E71" s="223"/>
      <c r="F71" s="223"/>
      <c r="G71" s="15">
        <v>187</v>
      </c>
      <c r="H71" s="33">
        <v>483533</v>
      </c>
      <c r="I71" s="33">
        <v>519759</v>
      </c>
      <c r="J71" s="33">
        <v>219150</v>
      </c>
      <c r="K71" s="33">
        <v>219150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c r="I77" s="122"/>
      <c r="J77" s="122"/>
      <c r="K77" s="122"/>
    </row>
    <row r="78" spans="1:11">
      <c r="A78" s="223" t="s">
        <v>182</v>
      </c>
      <c r="B78" s="223"/>
      <c r="C78" s="223"/>
      <c r="D78" s="223"/>
      <c r="E78" s="223"/>
      <c r="F78" s="223"/>
      <c r="G78" s="15">
        <v>193</v>
      </c>
      <c r="H78" s="38">
        <v>483533</v>
      </c>
      <c r="I78" s="38">
        <v>519759</v>
      </c>
      <c r="J78" s="38">
        <v>219150</v>
      </c>
      <c r="K78" s="38">
        <v>219150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483533</v>
      </c>
      <c r="I85" s="39">
        <f>I86+I87</f>
        <v>519759</v>
      </c>
      <c r="J85" s="39">
        <f>J86+J87</f>
        <v>219150</v>
      </c>
      <c r="K85" s="39">
        <f>K86+K87</f>
        <v>219150</v>
      </c>
    </row>
    <row r="86" spans="1:11">
      <c r="A86" s="208" t="s">
        <v>189</v>
      </c>
      <c r="B86" s="208"/>
      <c r="C86" s="208"/>
      <c r="D86" s="208"/>
      <c r="E86" s="208"/>
      <c r="F86" s="208"/>
      <c r="G86" s="15">
        <v>200</v>
      </c>
      <c r="H86" s="40">
        <v>483533</v>
      </c>
      <c r="I86" s="40">
        <v>519759</v>
      </c>
      <c r="J86" s="40">
        <v>219150</v>
      </c>
      <c r="K86" s="40">
        <v>219150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0</v>
      </c>
      <c r="I89" s="40">
        <v>0</v>
      </c>
      <c r="J89" s="40">
        <v>0</v>
      </c>
      <c r="K89" s="40">
        <v>0</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0</v>
      </c>
      <c r="I101" s="39">
        <f>I89+I100</f>
        <v>0</v>
      </c>
      <c r="J101" s="39">
        <f>J89+J100</f>
        <v>0</v>
      </c>
      <c r="K101" s="39">
        <f>K89+K100</f>
        <v>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483533</v>
      </c>
      <c r="I103" s="39">
        <f>I104+I105</f>
        <v>519759</v>
      </c>
      <c r="J103" s="39">
        <f>J104+J105</f>
        <v>219150</v>
      </c>
      <c r="K103" s="39">
        <f>K104+K105</f>
        <v>219150</v>
      </c>
    </row>
    <row r="104" spans="1:11">
      <c r="A104" s="208" t="s">
        <v>117</v>
      </c>
      <c r="B104" s="208"/>
      <c r="C104" s="208"/>
      <c r="D104" s="208"/>
      <c r="E104" s="208"/>
      <c r="F104" s="208"/>
      <c r="G104" s="15">
        <v>216</v>
      </c>
      <c r="H104" s="40">
        <v>483533</v>
      </c>
      <c r="I104" s="40">
        <v>519759</v>
      </c>
      <c r="J104" s="40">
        <v>219150</v>
      </c>
      <c r="K104" s="40">
        <v>219150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31496062992125984"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I57" sqref="I57"/>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456</v>
      </c>
      <c r="B2" s="192"/>
      <c r="C2" s="192"/>
      <c r="D2" s="192"/>
      <c r="E2" s="192"/>
      <c r="F2" s="192"/>
      <c r="G2" s="192"/>
      <c r="H2" s="192"/>
      <c r="I2" s="192"/>
    </row>
    <row r="3" spans="1:9">
      <c r="A3" s="242" t="s">
        <v>355</v>
      </c>
      <c r="B3" s="243"/>
      <c r="C3" s="243"/>
      <c r="D3" s="243"/>
      <c r="E3" s="243"/>
      <c r="F3" s="243"/>
      <c r="G3" s="243"/>
      <c r="H3" s="243"/>
      <c r="I3" s="243"/>
    </row>
    <row r="4" spans="1:9">
      <c r="A4" s="238" t="s">
        <v>436</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483533</v>
      </c>
      <c r="I8" s="43">
        <v>219150</v>
      </c>
    </row>
    <row r="9" spans="1:9" ht="12.75" customHeight="1">
      <c r="A9" s="247" t="s">
        <v>211</v>
      </c>
      <c r="B9" s="248"/>
      <c r="C9" s="248"/>
      <c r="D9" s="248"/>
      <c r="E9" s="248"/>
      <c r="F9" s="249"/>
      <c r="G9" s="25">
        <v>2</v>
      </c>
      <c r="H9" s="44">
        <f>H10+H11+H12+H13+H14+H15+H16+H17</f>
        <v>819585</v>
      </c>
      <c r="I9" s="44">
        <f>I10+I11+I12+I13+I14+I15+I16+I17</f>
        <v>835696</v>
      </c>
    </row>
    <row r="10" spans="1:9" ht="12.75" customHeight="1">
      <c r="A10" s="239" t="s">
        <v>212</v>
      </c>
      <c r="B10" s="240"/>
      <c r="C10" s="240"/>
      <c r="D10" s="240"/>
      <c r="E10" s="240"/>
      <c r="F10" s="241"/>
      <c r="G10" s="26">
        <v>3</v>
      </c>
      <c r="H10" s="45">
        <v>819585</v>
      </c>
      <c r="I10" s="45">
        <v>835696</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1303118</v>
      </c>
      <c r="I18" s="44">
        <f>I8+I9</f>
        <v>1054846</v>
      </c>
    </row>
    <row r="19" spans="1:9" ht="12.75" customHeight="1">
      <c r="A19" s="247" t="s">
        <v>220</v>
      </c>
      <c r="B19" s="248"/>
      <c r="C19" s="248"/>
      <c r="D19" s="248"/>
      <c r="E19" s="248"/>
      <c r="F19" s="249"/>
      <c r="G19" s="25">
        <v>12</v>
      </c>
      <c r="H19" s="44">
        <f>H20+H21+H22+H23</f>
        <v>-815667</v>
      </c>
      <c r="I19" s="44">
        <f>I20+I21+I22+I23</f>
        <v>1280</v>
      </c>
    </row>
    <row r="20" spans="1:9" ht="12.75" customHeight="1">
      <c r="A20" s="239" t="s">
        <v>221</v>
      </c>
      <c r="B20" s="240"/>
      <c r="C20" s="240"/>
      <c r="D20" s="240"/>
      <c r="E20" s="240"/>
      <c r="F20" s="241"/>
      <c r="G20" s="26">
        <v>13</v>
      </c>
      <c r="H20" s="45">
        <v>124281</v>
      </c>
      <c r="I20" s="45">
        <v>2705647</v>
      </c>
    </row>
    <row r="21" spans="1:9" ht="12.75" customHeight="1">
      <c r="A21" s="239" t="s">
        <v>222</v>
      </c>
      <c r="B21" s="240"/>
      <c r="C21" s="240"/>
      <c r="D21" s="240"/>
      <c r="E21" s="240"/>
      <c r="F21" s="241"/>
      <c r="G21" s="26">
        <v>14</v>
      </c>
      <c r="H21" s="45">
        <v>-1180448</v>
      </c>
      <c r="I21" s="45">
        <f>-3524840-1000+1001877</f>
        <v>-2523963</v>
      </c>
    </row>
    <row r="22" spans="1:9" ht="12.75" customHeight="1">
      <c r="A22" s="239" t="s">
        <v>223</v>
      </c>
      <c r="B22" s="240"/>
      <c r="C22" s="240"/>
      <c r="D22" s="240"/>
      <c r="E22" s="240"/>
      <c r="F22" s="241"/>
      <c r="G22" s="26">
        <v>15</v>
      </c>
      <c r="H22" s="45">
        <v>240500</v>
      </c>
      <c r="I22" s="45">
        <v>-68446</v>
      </c>
    </row>
    <row r="23" spans="1:9" ht="12.75" customHeight="1">
      <c r="A23" s="239" t="s">
        <v>224</v>
      </c>
      <c r="B23" s="240"/>
      <c r="C23" s="240"/>
      <c r="D23" s="240"/>
      <c r="E23" s="240"/>
      <c r="F23" s="241"/>
      <c r="G23" s="26">
        <v>16</v>
      </c>
      <c r="H23" s="45">
        <v>0</v>
      </c>
      <c r="I23" s="45">
        <f>-111958</f>
        <v>-111958</v>
      </c>
    </row>
    <row r="24" spans="1:9" ht="12.75" customHeight="1">
      <c r="A24" s="244" t="s">
        <v>225</v>
      </c>
      <c r="B24" s="245"/>
      <c r="C24" s="245"/>
      <c r="D24" s="245"/>
      <c r="E24" s="245"/>
      <c r="F24" s="246"/>
      <c r="G24" s="25">
        <v>17</v>
      </c>
      <c r="H24" s="44">
        <f>H18+H19</f>
        <v>487451</v>
      </c>
      <c r="I24" s="44">
        <f>I18+I19</f>
        <v>1056126</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487451</v>
      </c>
      <c r="I27" s="46">
        <f>I24+I25+I26</f>
        <v>1056126</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7">
        <v>0</v>
      </c>
      <c r="I30" s="47">
        <v>0</v>
      </c>
    </row>
    <row r="31" spans="1:9" ht="12.75" customHeight="1">
      <c r="A31" s="235" t="s">
        <v>232</v>
      </c>
      <c r="B31" s="236"/>
      <c r="C31" s="236"/>
      <c r="D31" s="236"/>
      <c r="E31" s="236"/>
      <c r="F31" s="237"/>
      <c r="G31" s="26">
        <v>23</v>
      </c>
      <c r="H31" s="47">
        <v>0</v>
      </c>
      <c r="I31" s="47">
        <v>0</v>
      </c>
    </row>
    <row r="32" spans="1:9" ht="12.75" customHeight="1">
      <c r="A32" s="235" t="s">
        <v>233</v>
      </c>
      <c r="B32" s="236"/>
      <c r="C32" s="236"/>
      <c r="D32" s="236"/>
      <c r="E32" s="236"/>
      <c r="F32" s="237"/>
      <c r="G32" s="26">
        <v>24</v>
      </c>
      <c r="H32" s="47">
        <v>0</v>
      </c>
      <c r="I32" s="47">
        <v>0</v>
      </c>
    </row>
    <row r="33" spans="1:9" ht="12.75" customHeight="1">
      <c r="A33" s="235" t="s">
        <v>234</v>
      </c>
      <c r="B33" s="236"/>
      <c r="C33" s="236"/>
      <c r="D33" s="236"/>
      <c r="E33" s="236"/>
      <c r="F33" s="237"/>
      <c r="G33" s="26">
        <v>25</v>
      </c>
      <c r="H33" s="47">
        <v>0</v>
      </c>
      <c r="I33" s="47">
        <v>0</v>
      </c>
    </row>
    <row r="34" spans="1:9" ht="12.75" customHeight="1">
      <c r="A34" s="235" t="s">
        <v>235</v>
      </c>
      <c r="B34" s="236"/>
      <c r="C34" s="236"/>
      <c r="D34" s="236"/>
      <c r="E34" s="236"/>
      <c r="F34" s="237"/>
      <c r="G34" s="26">
        <v>26</v>
      </c>
      <c r="H34" s="47">
        <v>0</v>
      </c>
      <c r="I34" s="47">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-758156</v>
      </c>
      <c r="I36" s="48">
        <v>-305190</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-690000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-758156</v>
      </c>
      <c r="I41" s="49">
        <f>I36+I37+I38+I39+I40</f>
        <v>-995190</v>
      </c>
    </row>
    <row r="42" spans="1:9" ht="29.45" customHeight="1">
      <c r="A42" s="262" t="s">
        <v>243</v>
      </c>
      <c r="B42" s="263"/>
      <c r="C42" s="263"/>
      <c r="D42" s="263"/>
      <c r="E42" s="263"/>
      <c r="F42" s="264"/>
      <c r="G42" s="27">
        <v>34</v>
      </c>
      <c r="H42" s="50">
        <f>H35+H41</f>
        <v>-758156</v>
      </c>
      <c r="I42" s="50">
        <f>I35+I41</f>
        <v>-995190</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7">
        <v>0</v>
      </c>
      <c r="I45" s="47">
        <v>0</v>
      </c>
    </row>
    <row r="46" spans="1:9" ht="12.75" customHeight="1">
      <c r="A46" s="235" t="s">
        <v>247</v>
      </c>
      <c r="B46" s="236"/>
      <c r="C46" s="236"/>
      <c r="D46" s="236"/>
      <c r="E46" s="236"/>
      <c r="F46" s="237"/>
      <c r="G46" s="26">
        <v>37</v>
      </c>
      <c r="H46" s="47">
        <v>0</v>
      </c>
      <c r="I46" s="47">
        <v>0</v>
      </c>
    </row>
    <row r="47" spans="1:9" ht="12.75" customHeight="1">
      <c r="A47" s="235" t="s">
        <v>248</v>
      </c>
      <c r="B47" s="236"/>
      <c r="C47" s="236"/>
      <c r="D47" s="236"/>
      <c r="E47" s="236"/>
      <c r="F47" s="237"/>
      <c r="G47" s="26">
        <v>38</v>
      </c>
      <c r="H47" s="47">
        <v>0</v>
      </c>
      <c r="I47" s="47">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5" customHeight="1">
      <c r="A55" s="265" t="s">
        <v>255</v>
      </c>
      <c r="B55" s="266"/>
      <c r="C55" s="266"/>
      <c r="D55" s="266"/>
      <c r="E55" s="266"/>
      <c r="F55" s="267"/>
      <c r="G55" s="25">
        <v>46</v>
      </c>
      <c r="H55" s="49">
        <f>H48+H54</f>
        <v>0</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-270705</v>
      </c>
      <c r="I57" s="49">
        <f>I27+I42+I55+I56</f>
        <v>60936</v>
      </c>
    </row>
    <row r="58" spans="1:9">
      <c r="A58" s="268" t="s">
        <v>258</v>
      </c>
      <c r="B58" s="269"/>
      <c r="C58" s="269"/>
      <c r="D58" s="269"/>
      <c r="E58" s="269"/>
      <c r="F58" s="270"/>
      <c r="G58" s="26">
        <v>49</v>
      </c>
      <c r="H58" s="48">
        <v>535634</v>
      </c>
      <c r="I58" s="48">
        <v>223881</v>
      </c>
    </row>
    <row r="59" spans="1:9" ht="31.15" customHeight="1">
      <c r="A59" s="262" t="s">
        <v>259</v>
      </c>
      <c r="B59" s="263"/>
      <c r="C59" s="263"/>
      <c r="D59" s="263"/>
      <c r="E59" s="263"/>
      <c r="F59" s="264"/>
      <c r="G59" s="27">
        <v>50</v>
      </c>
      <c r="H59" s="50">
        <f>H57+H58</f>
        <v>264929</v>
      </c>
      <c r="I59" s="50">
        <f>I57+I58</f>
        <v>284817</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1" right="0.2" top="0.61" bottom="0.66"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H51" sqref="H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2">
        <v>0</v>
      </c>
      <c r="I9" s="52">
        <v>0</v>
      </c>
    </row>
    <row r="10" spans="1:9">
      <c r="A10" s="272" t="s">
        <v>263</v>
      </c>
      <c r="B10" s="272"/>
      <c r="C10" s="272"/>
      <c r="D10" s="272"/>
      <c r="E10" s="272"/>
      <c r="F10" s="272"/>
      <c r="G10" s="30">
        <v>3</v>
      </c>
      <c r="H10" s="52">
        <v>0</v>
      </c>
      <c r="I10" s="52">
        <v>0</v>
      </c>
    </row>
    <row r="11" spans="1:9">
      <c r="A11" s="272" t="s">
        <v>264</v>
      </c>
      <c r="B11" s="272"/>
      <c r="C11" s="272"/>
      <c r="D11" s="272"/>
      <c r="E11" s="272"/>
      <c r="F11" s="272"/>
      <c r="G11" s="30">
        <v>4</v>
      </c>
      <c r="H11" s="52">
        <v>0</v>
      </c>
      <c r="I11" s="52">
        <v>0</v>
      </c>
    </row>
    <row r="12" spans="1:9">
      <c r="A12" s="272" t="s">
        <v>265</v>
      </c>
      <c r="B12" s="272"/>
      <c r="C12" s="272"/>
      <c r="D12" s="272"/>
      <c r="E12" s="272"/>
      <c r="F12" s="272"/>
      <c r="G12" s="30">
        <v>5</v>
      </c>
      <c r="H12" s="52">
        <v>0</v>
      </c>
      <c r="I12" s="52">
        <v>0</v>
      </c>
    </row>
    <row r="13" spans="1:9">
      <c r="A13" s="272" t="s">
        <v>266</v>
      </c>
      <c r="B13" s="272"/>
      <c r="C13" s="272"/>
      <c r="D13" s="272"/>
      <c r="E13" s="272"/>
      <c r="F13" s="272"/>
      <c r="G13" s="30">
        <v>6</v>
      </c>
      <c r="H13" s="52">
        <v>0</v>
      </c>
      <c r="I13" s="52">
        <v>0</v>
      </c>
    </row>
    <row r="14" spans="1:9">
      <c r="A14" s="272" t="s">
        <v>267</v>
      </c>
      <c r="B14" s="272"/>
      <c r="C14" s="272"/>
      <c r="D14" s="272"/>
      <c r="E14" s="272"/>
      <c r="F14" s="272"/>
      <c r="G14" s="30">
        <v>7</v>
      </c>
      <c r="H14" s="52">
        <v>0</v>
      </c>
      <c r="I14" s="52">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2">
        <v>0</v>
      </c>
      <c r="I22" s="52">
        <v>0</v>
      </c>
    </row>
    <row r="23" spans="1:9">
      <c r="A23" s="272" t="s">
        <v>275</v>
      </c>
      <c r="B23" s="272"/>
      <c r="C23" s="272"/>
      <c r="D23" s="272"/>
      <c r="E23" s="272"/>
      <c r="F23" s="272"/>
      <c r="G23" s="30">
        <v>15</v>
      </c>
      <c r="H23" s="52">
        <v>0</v>
      </c>
      <c r="I23" s="52">
        <v>0</v>
      </c>
    </row>
    <row r="24" spans="1:9">
      <c r="A24" s="272" t="s">
        <v>276</v>
      </c>
      <c r="B24" s="272"/>
      <c r="C24" s="272"/>
      <c r="D24" s="272"/>
      <c r="E24" s="272"/>
      <c r="F24" s="272"/>
      <c r="G24" s="30">
        <v>16</v>
      </c>
      <c r="H24" s="52">
        <v>0</v>
      </c>
      <c r="I24" s="52">
        <v>0</v>
      </c>
    </row>
    <row r="25" spans="1:9">
      <c r="A25" s="272" t="s">
        <v>277</v>
      </c>
      <c r="B25" s="272"/>
      <c r="C25" s="272"/>
      <c r="D25" s="272"/>
      <c r="E25" s="272"/>
      <c r="F25" s="272"/>
      <c r="G25" s="30">
        <v>17</v>
      </c>
      <c r="H25" s="52">
        <v>0</v>
      </c>
      <c r="I25" s="52">
        <v>0</v>
      </c>
    </row>
    <row r="26" spans="1:9">
      <c r="A26" s="272" t="s">
        <v>278</v>
      </c>
      <c r="B26" s="272"/>
      <c r="C26" s="272"/>
      <c r="D26" s="272"/>
      <c r="E26" s="272"/>
      <c r="F26" s="272"/>
      <c r="G26" s="30">
        <v>18</v>
      </c>
      <c r="H26" s="52">
        <v>0</v>
      </c>
      <c r="I26" s="52">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2">
        <v>0</v>
      </c>
      <c r="I37" s="52">
        <v>0</v>
      </c>
    </row>
    <row r="38" spans="1:9">
      <c r="A38" s="271" t="s">
        <v>289</v>
      </c>
      <c r="B38" s="271"/>
      <c r="C38" s="271"/>
      <c r="D38" s="271"/>
      <c r="E38" s="271"/>
      <c r="F38" s="271"/>
      <c r="G38" s="30">
        <v>29</v>
      </c>
      <c r="H38" s="52">
        <v>0</v>
      </c>
      <c r="I38" s="52">
        <v>0</v>
      </c>
    </row>
    <row r="39" spans="1:9">
      <c r="A39" s="271" t="s">
        <v>290</v>
      </c>
      <c r="B39" s="271"/>
      <c r="C39" s="271"/>
      <c r="D39" s="271"/>
      <c r="E39" s="271"/>
      <c r="F39" s="271"/>
      <c r="G39" s="30">
        <v>30</v>
      </c>
      <c r="H39" s="52">
        <v>0</v>
      </c>
      <c r="I39" s="52">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E1" zoomScale="120" zoomScaleSheetLayoutView="120" workbookViewId="0">
      <selection activeCell="V35" sqref="V35:V37"/>
    </sheetView>
  </sheetViews>
  <sheetFormatPr defaultRowHeight="12.75"/>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43831</v>
      </c>
      <c r="F2" s="4" t="s">
        <v>0</v>
      </c>
      <c r="G2" s="10">
        <v>43921</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50315800</v>
      </c>
      <c r="I7" s="65">
        <v>0</v>
      </c>
      <c r="J7" s="65">
        <v>0</v>
      </c>
      <c r="K7" s="65">
        <v>5200746</v>
      </c>
      <c r="L7" s="65">
        <v>3691049</v>
      </c>
      <c r="M7" s="65">
        <v>0</v>
      </c>
      <c r="N7" s="65">
        <v>0</v>
      </c>
      <c r="O7" s="65">
        <v>0</v>
      </c>
      <c r="P7" s="65">
        <v>0</v>
      </c>
      <c r="Q7" s="65">
        <v>0</v>
      </c>
      <c r="R7" s="65">
        <v>0</v>
      </c>
      <c r="S7" s="65">
        <v>-2574696</v>
      </c>
      <c r="T7" s="65">
        <v>2586724</v>
      </c>
      <c r="U7" s="66">
        <f>H7+I7+J7+K7-L7+M7+N7+O7+P7+Q7+R7+S7+T7</f>
        <v>51837525</v>
      </c>
      <c r="V7" s="65">
        <v>0</v>
      </c>
      <c r="W7" s="66">
        <f>U7+V7</f>
        <v>51837525</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-56964</v>
      </c>
      <c r="T9" s="65">
        <v>0</v>
      </c>
      <c r="U9" s="66">
        <f t="shared" si="0"/>
        <v>-56964</v>
      </c>
      <c r="V9" s="65">
        <v>0</v>
      </c>
      <c r="W9" s="66">
        <f t="shared" si="1"/>
        <v>-56964</v>
      </c>
    </row>
    <row r="10" spans="1:23" ht="24" customHeight="1">
      <c r="A10" s="288" t="s">
        <v>375</v>
      </c>
      <c r="B10" s="288"/>
      <c r="C10" s="288"/>
      <c r="D10" s="288"/>
      <c r="E10" s="288"/>
      <c r="F10" s="288"/>
      <c r="G10" s="7">
        <v>4</v>
      </c>
      <c r="H10" s="66">
        <f>H7+H8+H9</f>
        <v>50315800</v>
      </c>
      <c r="I10" s="66">
        <f t="shared" ref="I10:W10" si="2">I7+I8+I9</f>
        <v>0</v>
      </c>
      <c r="J10" s="66">
        <f t="shared" si="2"/>
        <v>0</v>
      </c>
      <c r="K10" s="66">
        <f>K7+K8+K9</f>
        <v>5200746</v>
      </c>
      <c r="L10" s="66">
        <f t="shared" si="2"/>
        <v>3691049</v>
      </c>
      <c r="M10" s="66">
        <f t="shared" si="2"/>
        <v>0</v>
      </c>
      <c r="N10" s="66">
        <f t="shared" si="2"/>
        <v>0</v>
      </c>
      <c r="O10" s="66">
        <f t="shared" si="2"/>
        <v>0</v>
      </c>
      <c r="P10" s="66">
        <f t="shared" si="2"/>
        <v>0</v>
      </c>
      <c r="Q10" s="66">
        <f t="shared" si="2"/>
        <v>0</v>
      </c>
      <c r="R10" s="66">
        <f t="shared" si="2"/>
        <v>0</v>
      </c>
      <c r="S10" s="66">
        <f t="shared" si="2"/>
        <v>-2631660</v>
      </c>
      <c r="T10" s="66">
        <f t="shared" si="2"/>
        <v>2586724</v>
      </c>
      <c r="U10" s="66">
        <f t="shared" si="2"/>
        <v>51780561</v>
      </c>
      <c r="V10" s="66">
        <f t="shared" si="2"/>
        <v>0</v>
      </c>
      <c r="W10" s="66">
        <f t="shared" si="2"/>
        <v>51780561</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218664</v>
      </c>
      <c r="U11" s="66">
        <f>H11+I11+J11+K11-L11+M11+N11+O11+P11+Q11+R11+S11+T11</f>
        <v>218664</v>
      </c>
      <c r="V11" s="65">
        <v>0</v>
      </c>
      <c r="W11" s="66">
        <f t="shared" ref="W11:W28" si="3">U11+V11</f>
        <v>218664</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-891795</v>
      </c>
      <c r="L24" s="65">
        <v>-1164465</v>
      </c>
      <c r="M24" s="65">
        <v>0</v>
      </c>
      <c r="N24" s="65">
        <v>0</v>
      </c>
      <c r="O24" s="65">
        <v>0</v>
      </c>
      <c r="P24" s="65">
        <v>0</v>
      </c>
      <c r="Q24" s="65">
        <v>0</v>
      </c>
      <c r="R24" s="65">
        <v>0</v>
      </c>
      <c r="S24" s="65">
        <v>0</v>
      </c>
      <c r="T24" s="65">
        <v>0</v>
      </c>
      <c r="U24" s="66">
        <f t="shared" si="4"/>
        <v>272670</v>
      </c>
      <c r="V24" s="65">
        <v>0</v>
      </c>
      <c r="W24" s="66">
        <f t="shared" si="3"/>
        <v>272670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341</v>
      </c>
      <c r="B27" s="287"/>
      <c r="C27" s="287"/>
      <c r="D27" s="287"/>
      <c r="E27" s="287"/>
      <c r="F27" s="287"/>
      <c r="G27" s="6">
        <v>21</v>
      </c>
      <c r="H27" s="65">
        <v>0</v>
      </c>
      <c r="I27" s="65">
        <v>0</v>
      </c>
      <c r="J27" s="65">
        <v>20357</v>
      </c>
      <c r="K27" s="65">
        <v>0</v>
      </c>
      <c r="L27" s="65">
        <v>0</v>
      </c>
      <c r="M27" s="65">
        <v>0</v>
      </c>
      <c r="N27" s="65">
        <v>0</v>
      </c>
      <c r="O27" s="65">
        <v>0</v>
      </c>
      <c r="P27" s="65">
        <v>0</v>
      </c>
      <c r="Q27" s="65">
        <v>0</v>
      </c>
      <c r="R27" s="65">
        <v>0</v>
      </c>
      <c r="S27" s="65">
        <v>2566367</v>
      </c>
      <c r="T27" s="65">
        <v>-2586724</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50315800</v>
      </c>
      <c r="I29" s="68">
        <f t="shared" ref="I29:W29" si="5">SUM(I10:I28)</f>
        <v>0</v>
      </c>
      <c r="J29" s="68">
        <f t="shared" si="5"/>
        <v>20357</v>
      </c>
      <c r="K29" s="68">
        <f t="shared" si="5"/>
        <v>4308951</v>
      </c>
      <c r="L29" s="68">
        <f t="shared" si="5"/>
        <v>2526584</v>
      </c>
      <c r="M29" s="68">
        <f t="shared" si="5"/>
        <v>0</v>
      </c>
      <c r="N29" s="68">
        <f t="shared" si="5"/>
        <v>0</v>
      </c>
      <c r="O29" s="68">
        <f t="shared" si="5"/>
        <v>0</v>
      </c>
      <c r="P29" s="68">
        <f t="shared" si="5"/>
        <v>0</v>
      </c>
      <c r="Q29" s="68">
        <f t="shared" si="5"/>
        <v>0</v>
      </c>
      <c r="R29" s="68">
        <f t="shared" si="5"/>
        <v>0</v>
      </c>
      <c r="S29" s="68">
        <f t="shared" si="5"/>
        <v>-65293</v>
      </c>
      <c r="T29" s="68">
        <f t="shared" si="5"/>
        <v>218664</v>
      </c>
      <c r="U29" s="68">
        <f t="shared" si="5"/>
        <v>52271895</v>
      </c>
      <c r="V29" s="68">
        <f t="shared" si="5"/>
        <v>0</v>
      </c>
      <c r="W29" s="68">
        <f t="shared" si="5"/>
        <v>52271895</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218664</v>
      </c>
      <c r="U32" s="66">
        <f t="shared" si="7"/>
        <v>218664</v>
      </c>
      <c r="V32" s="66">
        <f t="shared" si="7"/>
        <v>0</v>
      </c>
      <c r="W32" s="66">
        <f t="shared" si="7"/>
        <v>218664</v>
      </c>
    </row>
    <row r="33" spans="1:23" ht="30.75" customHeight="1">
      <c r="A33" s="309" t="s">
        <v>346</v>
      </c>
      <c r="B33" s="309"/>
      <c r="C33" s="309"/>
      <c r="D33" s="309"/>
      <c r="E33" s="309"/>
      <c r="F33" s="309"/>
      <c r="G33" s="8">
        <v>26</v>
      </c>
      <c r="H33" s="68">
        <f>SUM(H21:H28)</f>
        <v>0</v>
      </c>
      <c r="I33" s="68">
        <f t="shared" ref="I33:W33" si="8">SUM(I21:I28)</f>
        <v>0</v>
      </c>
      <c r="J33" s="68">
        <f t="shared" si="8"/>
        <v>20357</v>
      </c>
      <c r="K33" s="68">
        <f t="shared" si="8"/>
        <v>-891795</v>
      </c>
      <c r="L33" s="68">
        <f t="shared" si="8"/>
        <v>-1164465</v>
      </c>
      <c r="M33" s="68">
        <f t="shared" si="8"/>
        <v>0</v>
      </c>
      <c r="N33" s="68">
        <f t="shared" si="8"/>
        <v>0</v>
      </c>
      <c r="O33" s="68">
        <f t="shared" si="8"/>
        <v>0</v>
      </c>
      <c r="P33" s="68">
        <f t="shared" si="8"/>
        <v>0</v>
      </c>
      <c r="Q33" s="68">
        <f t="shared" si="8"/>
        <v>0</v>
      </c>
      <c r="R33" s="68">
        <f t="shared" si="8"/>
        <v>0</v>
      </c>
      <c r="S33" s="68">
        <f t="shared" si="8"/>
        <v>2566367</v>
      </c>
      <c r="T33" s="68">
        <f t="shared" si="8"/>
        <v>-2586724</v>
      </c>
      <c r="U33" s="68">
        <f t="shared" si="8"/>
        <v>272670</v>
      </c>
      <c r="V33" s="68">
        <f t="shared" si="8"/>
        <v>0</v>
      </c>
      <c r="W33" s="68">
        <f t="shared" si="8"/>
        <v>272670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50315800</v>
      </c>
      <c r="I35" s="65">
        <v>0</v>
      </c>
      <c r="J35" s="65">
        <v>20357</v>
      </c>
      <c r="K35" s="65">
        <v>4308951</v>
      </c>
      <c r="L35" s="65">
        <v>2526584</v>
      </c>
      <c r="M35" s="65">
        <v>0</v>
      </c>
      <c r="N35" s="65">
        <v>0</v>
      </c>
      <c r="O35" s="65">
        <v>0</v>
      </c>
      <c r="P35" s="65">
        <v>0</v>
      </c>
      <c r="Q35" s="65">
        <v>0</v>
      </c>
      <c r="R35" s="65">
        <v>0</v>
      </c>
      <c r="S35" s="65">
        <v>316039</v>
      </c>
      <c r="T35" s="65">
        <v>219150</v>
      </c>
      <c r="U35" s="69">
        <f t="shared" ref="U35:U37" si="9">H35+I35+J35+K35-L35+M35+N35+O35+P35+Q35+R35+S35+T35</f>
        <v>52653713</v>
      </c>
      <c r="V35" s="65">
        <v>0</v>
      </c>
      <c r="W35" s="69">
        <f t="shared" ref="W35:W37" si="10">U35+V35</f>
        <v>52653713</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50315800</v>
      </c>
      <c r="I38" s="69">
        <f t="shared" ref="I38:W38" si="11">I35+I36+I37</f>
        <v>0</v>
      </c>
      <c r="J38" s="69">
        <f t="shared" si="11"/>
        <v>20357</v>
      </c>
      <c r="K38" s="69">
        <f t="shared" si="11"/>
        <v>4308951</v>
      </c>
      <c r="L38" s="69">
        <f t="shared" si="11"/>
        <v>2526584</v>
      </c>
      <c r="M38" s="69">
        <f t="shared" si="11"/>
        <v>0</v>
      </c>
      <c r="N38" s="69">
        <f t="shared" si="11"/>
        <v>0</v>
      </c>
      <c r="O38" s="69">
        <f t="shared" si="11"/>
        <v>0</v>
      </c>
      <c r="P38" s="69">
        <f t="shared" si="11"/>
        <v>0</v>
      </c>
      <c r="Q38" s="69">
        <f t="shared" si="11"/>
        <v>0</v>
      </c>
      <c r="R38" s="69">
        <f t="shared" si="11"/>
        <v>0</v>
      </c>
      <c r="S38" s="69">
        <f t="shared" si="11"/>
        <v>316039</v>
      </c>
      <c r="T38" s="69">
        <f t="shared" si="11"/>
        <v>219150</v>
      </c>
      <c r="U38" s="69">
        <f t="shared" si="11"/>
        <v>52653713</v>
      </c>
      <c r="V38" s="69">
        <f t="shared" si="11"/>
        <v>0</v>
      </c>
      <c r="W38" s="69">
        <f t="shared" si="11"/>
        <v>52653713</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50315800</v>
      </c>
      <c r="I57" s="70">
        <f t="shared" ref="I57:W57" si="14">SUM(I38:I56)</f>
        <v>0</v>
      </c>
      <c r="J57" s="70">
        <f t="shared" si="14"/>
        <v>20357</v>
      </c>
      <c r="K57" s="70">
        <f t="shared" si="14"/>
        <v>4308951</v>
      </c>
      <c r="L57" s="70">
        <f t="shared" si="14"/>
        <v>2526584</v>
      </c>
      <c r="M57" s="70">
        <f t="shared" si="14"/>
        <v>0</v>
      </c>
      <c r="N57" s="70">
        <f t="shared" si="14"/>
        <v>0</v>
      </c>
      <c r="O57" s="70">
        <f t="shared" si="14"/>
        <v>0</v>
      </c>
      <c r="P57" s="70">
        <f t="shared" si="14"/>
        <v>0</v>
      </c>
      <c r="Q57" s="70">
        <f t="shared" si="14"/>
        <v>0</v>
      </c>
      <c r="R57" s="70">
        <f t="shared" si="14"/>
        <v>0</v>
      </c>
      <c r="S57" s="70">
        <f t="shared" si="14"/>
        <v>316039</v>
      </c>
      <c r="T57" s="70">
        <f t="shared" si="14"/>
        <v>219150</v>
      </c>
      <c r="U57" s="70">
        <f t="shared" si="14"/>
        <v>52653713</v>
      </c>
      <c r="V57" s="70">
        <f t="shared" si="14"/>
        <v>0</v>
      </c>
      <c r="W57" s="70">
        <f t="shared" si="14"/>
        <v>52653713</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59055118110236227" bottom="0.46" header="0.51181102362204722" footer="0.36"/>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2020-05-14T11:32:00Z</cp:lastPrinted>
  <dcterms:created xsi:type="dcterms:W3CDTF">2008-10-17T11:51:54Z</dcterms:created>
  <dcterms:modified xsi:type="dcterms:W3CDTF">2020-05-15T07:27:20Z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