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6"/>
  <workbookPr saveExternalLinkValues="0" codeName="ThisWorkbook" defaultThemeVersion="124226"/>
  <mc:AlternateContent xmlns:mc="http://schemas.openxmlformats.org/markup-compatibility/2006">
    <mc:Choice Requires="x15">
      <x15ac:absPath xmlns:x15ac="http://schemas.microsoft.com/office/spreadsheetml/2010/11/ac" url="\\Ctn-6fps\vm_bilanca$\FINANCIJSKA IZVJESCA\JAVNA OBJAVA\JAVNA OBJAVA PO ZTK\2019 Javna objava ZTK\2019-12-31 Javna objava ZTK\"/>
    </mc:Choice>
  </mc:AlternateContent>
  <xr:revisionPtr revIDLastSave="0" documentId="13_ncr:1_{EECB4EE3-B312-4D3D-A5F2-8735A49BB251}" xr6:coauthVersionLast="36" xr6:coauthVersionMax="36" xr10:uidLastSave="{00000000-0000-0000-0000-000000000000}"/>
  <bookViews>
    <workbookView xWindow="0" yWindow="0" windowWidth="15255" windowHeight="10815" tabRatio="689" activeTab="1"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podaci'!$A$1:$L$61</definedName>
    <definedName name="_xlnm.Print_Area" localSheetId="5">PK!$A$1:$W$61</definedName>
  </definedNames>
  <calcPr calcId="191029"/>
</workbook>
</file>

<file path=xl/calcChain.xml><?xml version="1.0" encoding="utf-8"?>
<calcChain xmlns="http://schemas.openxmlformats.org/spreadsheetml/2006/main">
  <c r="K94" i="19" l="1"/>
  <c r="K93" i="19"/>
  <c r="K49" i="19" l="1"/>
  <c r="K47" i="19"/>
  <c r="K38" i="19"/>
  <c r="K35" i="19"/>
  <c r="K32" i="19"/>
  <c r="K30" i="19"/>
  <c r="K25" i="19"/>
  <c r="I94" i="19" l="1"/>
  <c r="I55" i="19"/>
  <c r="I52" i="19"/>
  <c r="I51" i="19"/>
  <c r="I47" i="19"/>
  <c r="I45" i="19"/>
  <c r="I44" i="19"/>
  <c r="I38" i="19"/>
  <c r="I36" i="19"/>
  <c r="I35" i="19"/>
  <c r="I32" i="19"/>
  <c r="I30" i="19"/>
  <c r="I28" i="19"/>
  <c r="I25" i="19"/>
  <c r="I24" i="19"/>
  <c r="I23" i="19"/>
  <c r="I22" i="19"/>
  <c r="I21" i="19"/>
  <c r="I19" i="19"/>
  <c r="I17" i="19"/>
  <c r="I13" i="19"/>
  <c r="I10" i="19"/>
  <c r="I9" i="19"/>
  <c r="K55" i="19"/>
  <c r="K52" i="19"/>
  <c r="K51" i="19"/>
  <c r="K45" i="19"/>
  <c r="K44" i="19"/>
  <c r="K36" i="19"/>
  <c r="K28" i="19"/>
  <c r="K24" i="19"/>
  <c r="K23" i="19"/>
  <c r="K22" i="19"/>
  <c r="K21" i="19"/>
  <c r="K19" i="19"/>
  <c r="K17" i="19"/>
  <c r="K13" i="19"/>
  <c r="K10" i="19"/>
  <c r="K9" i="19"/>
  <c r="Q43" i="22" l="1"/>
  <c r="P42" i="22"/>
  <c r="I47" i="22"/>
  <c r="I93" i="19" l="1"/>
  <c r="Q15" i="22" l="1"/>
  <c r="P14" i="22"/>
  <c r="T39" i="22" l="1"/>
  <c r="H83" i="18" l="1"/>
  <c r="H42" i="18"/>
  <c r="H35" i="18"/>
  <c r="H34" i="18"/>
  <c r="I78" i="18" l="1"/>
  <c r="H78" i="18"/>
  <c r="H46" i="21" l="1"/>
  <c r="H40" i="21"/>
  <c r="H33" i="21"/>
  <c r="H27" i="21"/>
  <c r="H16" i="21"/>
  <c r="H19" i="21" s="1"/>
  <c r="H54" i="20"/>
  <c r="H48" i="20"/>
  <c r="H41" i="20"/>
  <c r="H35" i="20"/>
  <c r="H19" i="20"/>
  <c r="I9" i="20"/>
  <c r="I103" i="19"/>
  <c r="I90" i="19"/>
  <c r="I100"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I60" i="19" l="1"/>
  <c r="H55" i="20"/>
  <c r="H47" i="21"/>
  <c r="H34" i="21"/>
  <c r="H75" i="18"/>
  <c r="H131" i="18" s="1"/>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V10" i="22"/>
  <c r="V29" i="22" s="1"/>
  <c r="T10" i="22"/>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K103" i="19"/>
  <c r="J103" i="19"/>
  <c r="H103" i="19"/>
  <c r="K90" i="19"/>
  <c r="K100" i="19" s="1"/>
  <c r="J90" i="19"/>
  <c r="J100" i="19" s="1"/>
  <c r="H90" i="19"/>
  <c r="H100"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K60" i="19" l="1"/>
  <c r="H49" i="21"/>
  <c r="H51" i="21" s="1"/>
  <c r="I34" i="21"/>
  <c r="I55" i="20"/>
  <c r="I24" i="20"/>
  <c r="I27" i="20" s="1"/>
  <c r="H61" i="19"/>
  <c r="K14" i="19"/>
  <c r="K61" i="19" s="1"/>
  <c r="J60" i="19"/>
  <c r="I75" i="18"/>
  <c r="I131" i="18" s="1"/>
  <c r="I47" i="21"/>
  <c r="W61" i="22"/>
  <c r="I44" i="18"/>
  <c r="I14" i="19"/>
  <c r="I61" i="19" s="1"/>
  <c r="H72" i="18"/>
  <c r="H60" i="19"/>
  <c r="J14" i="19"/>
  <c r="J61" i="19" s="1"/>
  <c r="U61" i="22"/>
  <c r="I9" i="18"/>
  <c r="I42" i="20"/>
  <c r="W59" i="22"/>
  <c r="W60" i="22" s="1"/>
  <c r="U59" i="22"/>
  <c r="U60" i="22" s="1"/>
  <c r="W31" i="22"/>
  <c r="U31" i="22"/>
  <c r="W33" i="22"/>
  <c r="U33" i="22"/>
  <c r="W38" i="22"/>
  <c r="W57" i="22" s="1"/>
  <c r="U38" i="22"/>
  <c r="U57" i="22" s="1"/>
  <c r="W10" i="22"/>
  <c r="U10" i="22"/>
  <c r="K63" i="19" l="1"/>
  <c r="I49" i="21"/>
  <c r="I51" i="21" s="1"/>
  <c r="K62" i="19"/>
  <c r="K67" i="19" s="1"/>
  <c r="I57" i="20"/>
  <c r="I59" i="20" s="1"/>
  <c r="H64" i="19"/>
  <c r="K64" i="19"/>
  <c r="J63" i="19"/>
  <c r="I63" i="19"/>
  <c r="I64" i="19"/>
  <c r="I62" i="19"/>
  <c r="I72" i="18"/>
  <c r="H62" i="19"/>
  <c r="H66" i="19" s="1"/>
  <c r="H63" i="19"/>
  <c r="J62" i="19"/>
  <c r="J66" i="19" s="1"/>
  <c r="J89" i="19" s="1"/>
  <c r="J101" i="19" s="1"/>
  <c r="J64" i="19"/>
  <c r="H89" i="19" l="1"/>
  <c r="H101" i="19" s="1"/>
  <c r="T11" i="22"/>
  <c r="K66" i="19"/>
  <c r="K68" i="19"/>
  <c r="H67" i="19"/>
  <c r="I67" i="19"/>
  <c r="I66" i="19"/>
  <c r="I89" i="19" s="1"/>
  <c r="I101" i="19" s="1"/>
  <c r="I68" i="19"/>
  <c r="H68" i="19"/>
  <c r="H18" i="20" s="1"/>
  <c r="H24" i="20" s="1"/>
  <c r="H27" i="20" s="1"/>
  <c r="H57" i="20" s="1"/>
  <c r="H59" i="20" s="1"/>
  <c r="J67" i="19"/>
  <c r="J68" i="19"/>
  <c r="K89" i="19" l="1"/>
  <c r="K101" i="19" s="1"/>
  <c r="U11" i="22"/>
  <c r="T32" i="22"/>
  <c r="T29" i="22"/>
  <c r="W11" i="22" l="1"/>
  <c r="U32" i="22"/>
  <c r="U29" i="22"/>
  <c r="W32" i="22" l="1"/>
  <c r="W29" i="22"/>
</calcChain>
</file>

<file path=xl/sharedStrings.xml><?xml version="1.0" encoding="utf-8"?>
<sst xmlns="http://schemas.openxmlformats.org/spreadsheetml/2006/main" count="518" uniqueCount="453">
  <si>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</si>
  <si>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</si>
  <si>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</si>
  <si>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</si>
  <si>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</si>
  <si>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</si>
  <si>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</si>
  <si>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</si>
  <si>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</si>
  <si>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</si>
  <si>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</si>
  <si>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</si>
  <si>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</si>
  <si>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</si>
  <si>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</si>
  <si>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</si>
  <si>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</si>
  <si>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</si>
  <si>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</si>
  <si>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</si>
  <si>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</si>
  <si>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</si>
  <si>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</si>
  <si>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</si>
  <si>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</si>
  <si>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</si>
  <si>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</si>
  <si>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</si>
  <si>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</si>
  <si>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</si>
  <si>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</si>
  <si>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</si>
  <si>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</si>
  <si>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</si>
  <si>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</si>
  <si>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</si>
  <si>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</si>
  <si>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</si>
  <si>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</si>
  <si>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</si>
  <si>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</si>
  <si>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</si>
  <si>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</si>
  <si>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</si>
  <si>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</si>
  <si>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</si>
  <si>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</si>
  <si>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</si>
  <si>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</si>
  <si>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</si>
  <si>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</si>
  <si>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</si>
  <si>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</si>
  <si>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</si>
  <si>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</si>
  <si>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</si>
  <si>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</si>
  <si>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</si>
  <si>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</si>
  <si>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</si>
  <si>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</si>
  <si>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</si>
  <si>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</si>
  <si>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</si>
  <si>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</si>
  <si>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</si>
  <si>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</si>
  <si>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</si>
  <si>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</si>
  <si>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</si>
  <si>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</si>
  <si>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</si>
  <si>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</si>
  <si>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</si>
  <si>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</si>
  <si>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</si>
  <si>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</si>
  <si>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</si>
  <si>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</si>
  <si>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</si>
  <si>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</si>
  <si>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</si>
  <si>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</si>
  <si>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</si>
  <si>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</si>
  <si>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</si>
  <si>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</si>
  <si>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</si>
  <si>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</si>
  <si>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</si>
  <si>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</si>
  <si>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</si>
  <si>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</si>
  <si>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</si>
  <si>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</si>
  <si>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</si>
  <si>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</si>
  <si>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</si>
  <si>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</si>
  <si>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</si>
  <si>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</si>
  <si>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</si>
  <si>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</si>
  <si>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</si>
  <si>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</si>
  <si>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</si>
  <si>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</si>
  <si>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</si>
  <si>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</si>
  <si>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</si>
  <si>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</si>
  <si>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</si>
  <si>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</si>
  <si>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</si>
  <si>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</si>
  <si>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</si>
  <si>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</si>
  <si>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</si>
  <si>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</si>
  <si>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</si>
  <si>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</si>
  <si>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</si>
  <si>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</si>
  <si>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</si>
  <si>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</si>
  <si>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</si>
  <si>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</si>
  <si>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</si>
  <si>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</si>
  <si>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</si>
  <si>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</si>
  <si>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</si>
  <si>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</si>
  <si>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</si>
  <si>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</si>
  <si>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</si>
  <si>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</si>
  <si>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</si>
  <si>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</si>
  <si>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</si>
  <si>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</si>
  <si>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</si>
  <si>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</si>
  <si>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</si>
  <si>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</si>
  <si>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</si>
  <si>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</si>
  <si>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</si>
  <si>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</si>
  <si>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</si>
  <si>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</si>
  <si>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</si>
  <si>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</si>
  <si>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</si>
  <si>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</si>
  <si>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</si>
  <si>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</si>
  <si>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</si>
  <si>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</si>
  <si>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</si>
  <si>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</si>
  <si>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</si>
  <si>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</si>
  <si>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</si>
  <si>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</si>
  <si>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</si>
  <si>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</si>
  <si>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</si>
  <si>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</si>
  <si>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</si>
  <si>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</si>
  <si>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</si>
  <si>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</si>
  <si>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</si>
  <si>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</si>
  <si>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</si>
  <si>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</si>
  <si>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</si>
  <si>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</si>
  <si>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</si>
  <si>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</si>
  <si>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</si>
  <si>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</si>
  <si>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</si>
  <si>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</si>
  <si>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</si>
  <si>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</si>
  <si>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</si>
  <si>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</si>
  <si>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</si>
  <si>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</si>
  <si>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</si>
  <si>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</si>
  <si>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</si>
  <si>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</si>
  <si>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</si>
  <si>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</si>
  <si>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</si>
  <si>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</si>
  <si>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</si>
  <si>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</si>
  <si>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</si>
  <si>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</si>
  <si>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</si>
  <si>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</si>
  <si>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</si>
  <si>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</si>
  <si>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</si>
  <si>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</si>
  <si>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</si>
  <si>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</si>
  <si>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</si>
  <si>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</si>
  <si>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</si>
  <si>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</si>
  <si>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</si>
  <si>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</si>
  <si>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</si>
  <si>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</si>
  <si>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</si>
  <si>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</si>
  <si>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</si>
  <si>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</si>
  <si>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</si>
  <si>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</si>
  <si>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</si>
  <si>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</si>
  <si>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</si>
  <si>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</si>
  <si>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</si>
  <si>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</si>
  <si>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</si>
  <si>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</si>
  <si>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</si>
  <si>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</si>
  <si>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</si>
  <si>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</si>
  <si>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</si>
  <si>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</si>
  <si>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</si>
  <si>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</si>
  <si>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</si>
  <si>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</si>
  <si>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</si>
  <si>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</si>
  <si>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</si>
  <si>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</si>
  <si>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</si>
  <si>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</si>
  <si>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</si>
  <si>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</si>
  <si>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</si>
  <si>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</si>
  <si>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</si>
  <si>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</si>
  <si>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</si>
  <si>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</si>
  <si>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</si>
  <si>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</si>
  <si>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</si>
  <si>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</si>
  <si>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</si>
  <si>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</si>
  <si>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</si>
  <si>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</si>
  <si>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</si>
  <si>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</si>
  <si>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</si>
  <si>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</si>
  <si>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</si>
  <si>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</si>
  <si>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</si>
  <si>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</si>
  <si>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</si>
  <si>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</si>
  <si>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</si>
  <si>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</si>
  <si>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</si>
  <si>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</si>
  <si>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</si>
  <si>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</si>
  <si>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</si>
  <si>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</si>
  <si>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</si>
  <si>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</si>
  <si>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</si>
  <si>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</si>
  <si>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</si>
  <si>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</si>
  <si>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</si>
  <si>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</si>
  <si>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</si>
  <si>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</si>
  <si>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</si>
  <si>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</si>
  <si>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</si>
  <si>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</si>
  <si>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</si>
  <si>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</si>
  <si>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</si>
  <si>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</si>
  <si>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</si>
  <si>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</si>
  <si>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</si>
  <si>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</si>
  <si>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</si>
  <si>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</si>
  <si>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</si>
  <si>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</si>
  <si>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</si>
  <si>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</si>
  <si>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</si>
  <si>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</si>
  <si>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</si>
  <si>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</si>
  <si>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</si>
  <si>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</si>
  <si>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</si>
  <si>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</si>
  <si>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</si>
  <si>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</si>
  <si>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</si>
  <si>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</si>
  <si>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</si>
  <si>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</si>
  <si>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</si>
  <si>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</si>
  <si>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</si>
  <si>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</si>
  <si>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</si>
  <si>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</si>
  <si>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</si>
  <si>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</si>
  <si>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</si>
  <si>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</si>
  <si>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</si>
  <si>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</si>
  <si>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</si>
  <si>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</si>
  <si>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</si>
  <si>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</si>
  <si>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</si>
  <si>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</si>
  <si>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</si>
  <si>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</si>
  <si>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</si>
  <si>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</si>
  <si>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</si>
  <si>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</si>
  <si>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</si>
  <si>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</si>
  <si>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</si>
  <si>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</si>
  <si>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</si>
  <si>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</si>
  <si>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</si>
  <si>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</si>
  <si>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</si>
  <si>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</si>
  <si>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</si>
  <si>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</si>
  <si>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</si>
  <si>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</si>
  <si>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</si>
  <si>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</si>
  <si>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</si>
  <si>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</si>
  <si>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</si>
  <si>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</si>
  <si>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</si>
  <si>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</si>
  <si>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</si>
  <si>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</si>
  <si>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</si>
  <si>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</si>
  <si>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</si>
  <si>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</si>
  <si>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</si>
  <si>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</si>
  <si>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</si>
  <si>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</si>
  <si>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</si>
  <si>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</si>
  <si>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</si>
  <si>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</si>
  <si>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</si>
  <si>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</si>
  <si>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</si>
  <si>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</si>
  <si>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</si>
  <si>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</si>
  <si>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</si>
  <si>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</si>
  <si>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</si>
  <si>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</si>
  <si>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</si>
  <si>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</si>
  <si>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</si>
  <si>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</si>
  <si>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</si>
  <si>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</si>
  <si>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</si>
  <si>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</si>
  <si>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</si>
  <si>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</si>
  <si>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</si>
  <si>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</si>
  <si>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</si>
  <si>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</si>
  <si>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</si>
  <si>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</si>
  <si>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</si>
  <si>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</si>
  <si>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</si>
  <si>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</si>
  <si>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</si>
  <si>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</si>
  <si>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</si>
  <si>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</si>
  <si>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</si>
  <si>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</si>
  <si>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</si>
  <si>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</si>
  <si>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</si>
  <si>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</si>
  <si>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</si>
  <si>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</si>
  <si>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</si>
  <si>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</si>
  <si>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</si>
  <si>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</si>
  <si>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</si>
  <si>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</si>
  <si>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</si>
  <si>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01.01.2019.</t>
  </si>
  <si>
    <t>03298744</t>
  </si>
  <si>
    <t>HR</t>
  </si>
  <si>
    <t>74780000B0QHXQ0LQW20</t>
  </si>
  <si>
    <t>080037012</t>
  </si>
  <si>
    <t>24640993045</t>
  </si>
  <si>
    <t>CROATIA AIRLINES d.d.</t>
  </si>
  <si>
    <t>ZAGREB</t>
  </si>
  <si>
    <t>BANI 75 b</t>
  </si>
  <si>
    <t>uprava@croatiaairlines.hr</t>
  </si>
  <si>
    <t>www.croatiaairlines.hr</t>
  </si>
  <si>
    <t>VESNA MIKULEC</t>
  </si>
  <si>
    <t>01/6160049</t>
  </si>
  <si>
    <t>vesna.mikulec@croatiaailines.hr</t>
  </si>
  <si>
    <t>Obveznik: CROATIA AIRLINES d.d.</t>
  </si>
  <si>
    <t>637</t>
  </si>
  <si>
    <t>stanje na dan 31.12.2019.</t>
  </si>
  <si>
    <t>u razdoblju 01.01.2019. do 31.12.2019.</t>
  </si>
  <si>
    <t>BILJEŠKE UZ TROMJESEČNE I POLUGODIŠNJE FINANCIJSKE IZVJEŠTAJE (TFI)
Naziv izdavatelja:   CROATIA AIRLINES D.D.
OIB:   24640993045
U pripremi odvojenih i konsolidiranih financijskih izvještaja društvo Croatia Ailines i Grupa primjenjuju računovodstvene politike koje su u skladu s Međunarodnim standardima financijskog izvještavanja (dalje: MSFI) te Zakonom o računovodstvu. U financijskim izvještajima za razdoblje siječanj - prosinac 2019. godine Društvo i Grupa  primjenjuju iste računovodstvene politike i metode kao i u financijskim izvještajima za godinu koja je završila 31.12.2018. godine. 
U pripremi ovih financijskih izvještaja primijenjen je novi usvojeni MSFI 16 - Najmovi.  Uprava Društva odlučila je da će se primijenjivati modificirana retrospektivna metoda. Imovina s pravom korištenja iskazuje se u iznosu obveze za najam, usklađena za iznos unaprijed plaćenih i obračunatih plaćanja najma. Učinak primjene novog MSFI 16 - Najmovi rezultirao je ukupnim povećanjem imovine s pravom korištenja u iznosu od 530 milijuna kuna te povećanjem obveza kao posljedica priznavanja obveza za najam u iznosu od 526 milijuna kuna. Razlika između ukupno priznate imovine i obveza odnosi se na unaprijed paćene najamnine u 2018. godini koja se odnosi na razdoblje najma nakon 1.1.2019. godine. Učinak primjene novog standarda u promatranom razdoblju iznosi 19,9 milijun kuna na teret Računa dobiti i gubitka za koliko su se povećali ukupni troškovi u odnosu na dosadašnji računovodstveni tretman najmova.
U ovom razdoblju uplaćen je predujam za buduću dokapitalizaciju u iznosu 100 milijuna kuna od većinskog dioničara Vlade RH.
Ostale bilješke sastavni su dio Osvrta Uprave na poslovanje u 2019. godini.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</si>
</sst>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7" fillId="0" borderId="0">
      <alignment vertical="top"/>
    </xf>
  </cellStyleXfs>
  <cellXfs count="319">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49" fontId="4" fillId="2" borderId="3" xfId="5" applyNumberFormat="1" applyFont="1" applyFill="1" applyBorder="1" applyAlignment="1" applyProtection="1">
      <alignment horizontal="center" vertical="center"/>
      <protection locked="0" hidden="1"/>
    </xf>
    <xf numFmtId="49" fontId="4" fillId="0" borderId="45" xfId="5" applyNumberFormat="1" applyFont="1" applyBorder="1" applyAlignment="1" applyProtection="1">
      <alignment horizontal="center" vertical="center"/>
      <protection locked="0" hidden="1"/>
    </xf>
    <xf numFmtId="0" fontId="30" fillId="11" borderId="43" xfId="4" applyFont="1" applyFill="1" applyBorder="1" applyAlignment="1">
      <alignment vertical="center"/>
    </xf>
    <xf numFmtId="0" fontId="30" fillId="11" borderId="0" xfId="4" applyFont="1" applyFill="1" applyBorder="1" applyAlignment="1">
      <alignment vertical="center"/>
    </xf>
    <xf numFmtId="0" fontId="4" fillId="12" borderId="3" xfId="0" applyFont="1" applyFill="1" applyBorder="1" applyAlignment="1" applyProtection="1">
      <alignment horizontal="center" vertical="center"/>
      <protection locked="0"/>
    </xf>
    <xf numFmtId="0" fontId="4" fillId="12" borderId="45" xfId="0" applyFont="1" applyFill="1" applyBorder="1" applyAlignment="1" applyProtection="1">
      <alignment horizontal="center" vertical="center"/>
      <protection locked="0"/>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6">
    <cellStyle name="Hyperlink 2" xfId="2" xr:uid="{00000000-0005-0000-0000-000000000000}"/>
    <cellStyle name="Normal" xfId="0" builtinId="0"/>
    <cellStyle name="Normal 2" xfId="3" xr:uid="{00000000-0005-0000-0000-000002000000}"/>
    <cellStyle name="Normal 3" xfId="4" xr:uid="{00000000-0005-0000-0000-000003000000}"/>
    <cellStyle name="Normal_TFI-POD" xfId="5" xr:uid="{00000000-0005-0000-0000-000004000000}"/>
    <cellStyle name="Style 1" xfId="1" xr:uid="{00000000-0005-0000-0000-000005000000}"/>
  </cellStyles>
  <dxfs count="4">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10" zoomScaleNormal="100" workbookViewId="0">
      <selection activeCell="P38" sqref="P38"/>
    </sheetView>
  </sheetViews>
  <sheetFormatPr defaultColWidth="9.140625" defaultRowHeight="15" x14ac:dyDescent="0.25"/>
  <cols>
    <col min="1" max="8" width="9.140625" style="72"/>
    <col min="9" max="9" width="15.28515625" style="72" customWidth="1"/>
    <col min="10" max="10" width="9.140625" style="72"/>
    <col min="11" max="13" width="9.140625" style="124"/>
    <col min="14" max="14" width="9.140625" style="122"/>
    <col min="15" max="20" width="9.140625" style="124"/>
    <col min="21" max="16384" width="9.140625" style="72"/>
  </cols>
  <sheetData>
    <row r="1" spans="1:20" ht="15.75" x14ac:dyDescent="0.25">
      <c r="A1" s="127" t="s">
        <v>391</v>
      </c>
      <c r="B1" s="128"/>
      <c r="C1" s="128"/>
      <c r="D1" s="70"/>
      <c r="E1" s="70"/>
      <c r="F1" s="70"/>
      <c r="G1" s="70"/>
      <c r="H1" s="70"/>
      <c r="I1" s="70"/>
      <c r="J1" s="71"/>
    </row>
    <row r="2" spans="1:20" ht="14.45" customHeight="1" x14ac:dyDescent="0.25">
      <c r="A2" s="129" t="s">
        <v>407</v>
      </c>
      <c r="B2" s="130"/>
      <c r="C2" s="130"/>
      <c r="D2" s="130"/>
      <c r="E2" s="130"/>
      <c r="F2" s="130"/>
      <c r="G2" s="130"/>
      <c r="H2" s="130"/>
      <c r="I2" s="130"/>
      <c r="J2" s="131"/>
      <c r="N2" s="122">
        <v>1</v>
      </c>
    </row>
    <row r="3" spans="1:20" x14ac:dyDescent="0.25">
      <c r="A3" s="73"/>
      <c r="B3" s="74"/>
      <c r="C3" s="74"/>
      <c r="D3" s="74"/>
      <c r="E3" s="74"/>
      <c r="F3" s="74"/>
      <c r="G3" s="74"/>
      <c r="H3" s="74"/>
      <c r="I3" s="74"/>
      <c r="J3" s="75"/>
      <c r="N3" s="122">
        <v>2</v>
      </c>
    </row>
    <row r="4" spans="1:20" ht="33.6" customHeight="1" x14ac:dyDescent="0.25">
      <c r="A4" s="132" t="s">
        <v>392</v>
      </c>
      <c r="B4" s="133"/>
      <c r="C4" s="133"/>
      <c r="D4" s="133"/>
      <c r="E4" s="134" t="s">
        <v>434</v>
      </c>
      <c r="F4" s="135"/>
      <c r="G4" s="76" t="s">
        <v>0</v>
      </c>
      <c r="H4" s="134">
        <v>43830</v>
      </c>
      <c r="I4" s="135"/>
      <c r="J4" s="77"/>
      <c r="N4" s="122">
        <v>3</v>
      </c>
    </row>
    <row r="5" spans="1:20" s="78" customFormat="1" ht="10.15" customHeight="1" x14ac:dyDescent="0.25">
      <c r="A5" s="136"/>
      <c r="B5" s="137"/>
      <c r="C5" s="137"/>
      <c r="D5" s="137"/>
      <c r="E5" s="137"/>
      <c r="F5" s="137"/>
      <c r="G5" s="137"/>
      <c r="H5" s="137"/>
      <c r="I5" s="137"/>
      <c r="J5" s="138"/>
      <c r="N5" s="123">
        <v>4</v>
      </c>
    </row>
    <row r="6" spans="1:20" ht="20.45" customHeight="1" x14ac:dyDescent="0.25">
      <c r="A6" s="79"/>
      <c r="B6" s="80" t="s">
        <v>414</v>
      </c>
      <c r="C6" s="81"/>
      <c r="D6" s="81"/>
      <c r="E6" s="87">
        <v>2019</v>
      </c>
      <c r="F6" s="82"/>
      <c r="G6" s="76"/>
      <c r="H6" s="82"/>
      <c r="I6" s="83"/>
      <c r="J6" s="84"/>
    </row>
    <row r="7" spans="1:20" s="86" customFormat="1" ht="10.9" customHeight="1" x14ac:dyDescent="0.25">
      <c r="A7" s="79"/>
      <c r="B7" s="81"/>
      <c r="C7" s="81"/>
      <c r="D7" s="81"/>
      <c r="E7" s="85"/>
      <c r="F7" s="85"/>
      <c r="G7" s="76"/>
      <c r="H7" s="82"/>
      <c r="I7" s="83"/>
      <c r="J7" s="84"/>
      <c r="K7" s="125"/>
      <c r="L7" s="125"/>
      <c r="M7" s="125"/>
      <c r="N7" s="126"/>
      <c r="O7" s="125"/>
      <c r="P7" s="125"/>
      <c r="Q7" s="125"/>
      <c r="R7" s="125"/>
      <c r="S7" s="125"/>
      <c r="T7" s="125"/>
    </row>
    <row r="8" spans="1:20" ht="20.45" customHeight="1" x14ac:dyDescent="0.25">
      <c r="A8" s="79"/>
      <c r="B8" s="80" t="s">
        <v>415</v>
      </c>
      <c r="C8" s="81"/>
      <c r="D8" s="81"/>
      <c r="E8" s="87">
        <v>4</v>
      </c>
      <c r="F8" s="82"/>
      <c r="G8" s="76"/>
      <c r="H8" s="82"/>
      <c r="I8" s="83"/>
      <c r="J8" s="84"/>
    </row>
    <row r="9" spans="1:20" s="86" customFormat="1" ht="10.9" customHeight="1" x14ac:dyDescent="0.25">
      <c r="A9" s="79"/>
      <c r="B9" s="81"/>
      <c r="C9" s="81"/>
      <c r="D9" s="81"/>
      <c r="E9" s="85"/>
      <c r="F9" s="85"/>
      <c r="G9" s="76"/>
      <c r="H9" s="85"/>
      <c r="I9" s="88"/>
      <c r="J9" s="84"/>
      <c r="K9" s="125"/>
      <c r="L9" s="125"/>
      <c r="M9" s="125"/>
      <c r="N9" s="126"/>
      <c r="O9" s="125"/>
      <c r="P9" s="125"/>
      <c r="Q9" s="125"/>
      <c r="R9" s="125"/>
      <c r="S9" s="125"/>
      <c r="T9" s="125"/>
    </row>
    <row r="10" spans="1:20" ht="37.9" customHeight="1" x14ac:dyDescent="0.25">
      <c r="A10" s="146" t="s">
        <v>416</v>
      </c>
      <c r="B10" s="147"/>
      <c r="C10" s="147"/>
      <c r="D10" s="147"/>
      <c r="E10" s="147"/>
      <c r="F10" s="147"/>
      <c r="G10" s="147"/>
      <c r="H10" s="147"/>
      <c r="I10" s="147"/>
      <c r="J10" s="89"/>
    </row>
    <row r="11" spans="1:20" ht="24.6" customHeight="1" x14ac:dyDescent="0.25">
      <c r="A11" s="148" t="s">
        <v>393</v>
      </c>
      <c r="B11" s="149"/>
      <c r="C11" s="141" t="s">
        <v>435</v>
      </c>
      <c r="D11" s="142"/>
      <c r="E11" s="90"/>
      <c r="F11" s="150" t="s">
        <v>417</v>
      </c>
      <c r="G11" s="140"/>
      <c r="H11" s="151" t="s">
        <v>436</v>
      </c>
      <c r="I11" s="152"/>
      <c r="J11" s="91"/>
    </row>
    <row r="12" spans="1:20" ht="14.45" customHeight="1" x14ac:dyDescent="0.25">
      <c r="A12" s="92"/>
      <c r="B12" s="93"/>
      <c r="C12" s="93"/>
      <c r="D12" s="93"/>
      <c r="E12" s="144"/>
      <c r="F12" s="144"/>
      <c r="G12" s="144"/>
      <c r="H12" s="144"/>
      <c r="I12" s="94"/>
      <c r="J12" s="91"/>
    </row>
    <row r="13" spans="1:20" ht="21" customHeight="1" x14ac:dyDescent="0.25">
      <c r="A13" s="139" t="s">
        <v>408</v>
      </c>
      <c r="B13" s="140"/>
      <c r="C13" s="141" t="s">
        <v>438</v>
      </c>
      <c r="D13" s="142"/>
      <c r="E13" s="143"/>
      <c r="F13" s="144"/>
      <c r="G13" s="144"/>
      <c r="H13" s="144"/>
      <c r="I13" s="94"/>
      <c r="J13" s="91"/>
    </row>
    <row r="14" spans="1:20" ht="10.9" customHeight="1" x14ac:dyDescent="0.25">
      <c r="A14" s="90"/>
      <c r="B14" s="94"/>
      <c r="C14" s="93"/>
      <c r="D14" s="93"/>
      <c r="E14" s="145"/>
      <c r="F14" s="145"/>
      <c r="G14" s="145"/>
      <c r="H14" s="145"/>
      <c r="I14" s="93"/>
      <c r="J14" s="95"/>
    </row>
    <row r="15" spans="1:20" ht="22.9" customHeight="1" x14ac:dyDescent="0.25">
      <c r="A15" s="139" t="s">
        <v>394</v>
      </c>
      <c r="B15" s="140"/>
      <c r="C15" s="159" t="s">
        <v>439</v>
      </c>
      <c r="D15" s="160"/>
      <c r="E15" s="161"/>
      <c r="F15" s="162"/>
      <c r="G15" s="96" t="s">
        <v>418</v>
      </c>
      <c r="H15" s="163" t="s">
        <v>437</v>
      </c>
      <c r="I15" s="164"/>
      <c r="J15" s="97"/>
    </row>
    <row r="16" spans="1:20" ht="10.9" customHeight="1" x14ac:dyDescent="0.25">
      <c r="A16" s="90"/>
      <c r="B16" s="94"/>
      <c r="C16" s="93"/>
      <c r="D16" s="93"/>
      <c r="E16" s="145"/>
      <c r="F16" s="145"/>
      <c r="G16" s="145"/>
      <c r="H16" s="145"/>
      <c r="I16" s="93"/>
      <c r="J16" s="95"/>
    </row>
    <row r="17" spans="1:10" ht="22.9" customHeight="1" x14ac:dyDescent="0.25">
      <c r="A17" s="98"/>
      <c r="B17" s="96" t="s">
        <v>419</v>
      </c>
      <c r="C17" s="141" t="s">
        <v>449</v>
      </c>
      <c r="D17" s="142"/>
      <c r="E17" s="99"/>
      <c r="F17" s="99"/>
      <c r="G17" s="99"/>
      <c r="H17" s="99"/>
      <c r="I17" s="99"/>
      <c r="J17" s="97"/>
    </row>
    <row r="18" spans="1:10" x14ac:dyDescent="0.25">
      <c r="A18" s="153"/>
      <c r="B18" s="154"/>
      <c r="C18" s="145"/>
      <c r="D18" s="145"/>
      <c r="E18" s="145"/>
      <c r="F18" s="145"/>
      <c r="G18" s="145"/>
      <c r="H18" s="145"/>
      <c r="I18" s="93"/>
      <c r="J18" s="95"/>
    </row>
    <row r="19" spans="1:10" x14ac:dyDescent="0.25">
      <c r="A19" s="148" t="s">
        <v>395</v>
      </c>
      <c r="B19" s="155"/>
      <c r="C19" s="156" t="s">
        <v>440</v>
      </c>
      <c r="D19" s="157"/>
      <c r="E19" s="157"/>
      <c r="F19" s="157"/>
      <c r="G19" s="157"/>
      <c r="H19" s="157"/>
      <c r="I19" s="157"/>
      <c r="J19" s="158"/>
    </row>
    <row r="20" spans="1:10" x14ac:dyDescent="0.25">
      <c r="A20" s="92"/>
      <c r="B20" s="93"/>
      <c r="C20" s="100"/>
      <c r="D20" s="93"/>
      <c r="E20" s="145"/>
      <c r="F20" s="145"/>
      <c r="G20" s="145"/>
      <c r="H20" s="145"/>
      <c r="I20" s="93"/>
      <c r="J20" s="95"/>
    </row>
    <row r="21" spans="1:10" x14ac:dyDescent="0.25">
      <c r="A21" s="148" t="s">
        <v>396</v>
      </c>
      <c r="B21" s="155"/>
      <c r="C21" s="151">
        <v>10010</v>
      </c>
      <c r="D21" s="152"/>
      <c r="E21" s="145"/>
      <c r="F21" s="145"/>
      <c r="G21" s="156" t="s">
        <v>441</v>
      </c>
      <c r="H21" s="157"/>
      <c r="I21" s="157"/>
      <c r="J21" s="158"/>
    </row>
    <row r="22" spans="1:10" x14ac:dyDescent="0.25">
      <c r="A22" s="92"/>
      <c r="B22" s="93"/>
      <c r="C22" s="93"/>
      <c r="D22" s="93"/>
      <c r="E22" s="145"/>
      <c r="F22" s="145"/>
      <c r="G22" s="145"/>
      <c r="H22" s="145"/>
      <c r="I22" s="93"/>
      <c r="J22" s="95"/>
    </row>
    <row r="23" spans="1:10" x14ac:dyDescent="0.25">
      <c r="A23" s="148" t="s">
        <v>397</v>
      </c>
      <c r="B23" s="155"/>
      <c r="C23" s="156" t="s">
        <v>442</v>
      </c>
      <c r="D23" s="157"/>
      <c r="E23" s="157"/>
      <c r="F23" s="157"/>
      <c r="G23" s="157"/>
      <c r="H23" s="157"/>
      <c r="I23" s="157"/>
      <c r="J23" s="158"/>
    </row>
    <row r="24" spans="1:10" x14ac:dyDescent="0.25">
      <c r="A24" s="92"/>
      <c r="B24" s="93"/>
      <c r="C24" s="93"/>
      <c r="D24" s="93"/>
      <c r="E24" s="145"/>
      <c r="F24" s="145"/>
      <c r="G24" s="145"/>
      <c r="H24" s="145"/>
      <c r="I24" s="93"/>
      <c r="J24" s="95"/>
    </row>
    <row r="25" spans="1:10" x14ac:dyDescent="0.25">
      <c r="A25" s="148" t="s">
        <v>398</v>
      </c>
      <c r="B25" s="155"/>
      <c r="C25" s="166" t="s">
        <v>443</v>
      </c>
      <c r="D25" s="167"/>
      <c r="E25" s="167"/>
      <c r="F25" s="167"/>
      <c r="G25" s="167"/>
      <c r="H25" s="167"/>
      <c r="I25" s="167"/>
      <c r="J25" s="168"/>
    </row>
    <row r="26" spans="1:10" x14ac:dyDescent="0.25">
      <c r="A26" s="92"/>
      <c r="B26" s="93"/>
      <c r="C26" s="100"/>
      <c r="D26" s="93"/>
      <c r="E26" s="145"/>
      <c r="F26" s="145"/>
      <c r="G26" s="145"/>
      <c r="H26" s="145"/>
      <c r="I26" s="93"/>
      <c r="J26" s="95"/>
    </row>
    <row r="27" spans="1:10" x14ac:dyDescent="0.25">
      <c r="A27" s="148" t="s">
        <v>399</v>
      </c>
      <c r="B27" s="155"/>
      <c r="C27" s="166" t="s">
        <v>444</v>
      </c>
      <c r="D27" s="167"/>
      <c r="E27" s="167"/>
      <c r="F27" s="167"/>
      <c r="G27" s="167"/>
      <c r="H27" s="167"/>
      <c r="I27" s="167"/>
      <c r="J27" s="168"/>
    </row>
    <row r="28" spans="1:10" ht="13.9" customHeight="1" x14ac:dyDescent="0.25">
      <c r="A28" s="92"/>
      <c r="B28" s="93"/>
      <c r="C28" s="100"/>
      <c r="D28" s="93"/>
      <c r="E28" s="145"/>
      <c r="F28" s="145"/>
      <c r="G28" s="145"/>
      <c r="H28" s="145"/>
      <c r="I28" s="93"/>
      <c r="J28" s="95"/>
    </row>
    <row r="29" spans="1:10" ht="22.9" customHeight="1" x14ac:dyDescent="0.25">
      <c r="A29" s="139" t="s">
        <v>409</v>
      </c>
      <c r="B29" s="155"/>
      <c r="C29" s="101">
        <v>999</v>
      </c>
      <c r="D29" s="102"/>
      <c r="E29" s="165"/>
      <c r="F29" s="165"/>
      <c r="G29" s="165"/>
      <c r="H29" s="165"/>
      <c r="I29" s="103"/>
      <c r="J29" s="104"/>
    </row>
    <row r="30" spans="1:10" x14ac:dyDescent="0.25">
      <c r="A30" s="92"/>
      <c r="B30" s="93"/>
      <c r="C30" s="93"/>
      <c r="D30" s="93"/>
      <c r="E30" s="145"/>
      <c r="F30" s="145"/>
      <c r="G30" s="145"/>
      <c r="H30" s="145"/>
      <c r="I30" s="103"/>
      <c r="J30" s="104"/>
    </row>
    <row r="31" spans="1:10" x14ac:dyDescent="0.25">
      <c r="A31" s="148" t="s">
        <v>400</v>
      </c>
      <c r="B31" s="155"/>
      <c r="C31" s="117" t="s">
        <v>421</v>
      </c>
      <c r="D31" s="169" t="s">
        <v>420</v>
      </c>
      <c r="E31" s="170"/>
      <c r="F31" s="170"/>
      <c r="G31" s="170"/>
      <c r="H31" s="105"/>
      <c r="I31" s="106" t="s">
        <v>421</v>
      </c>
      <c r="J31" s="107" t="s">
        <v>422</v>
      </c>
    </row>
    <row r="32" spans="1:10" x14ac:dyDescent="0.25">
      <c r="A32" s="148"/>
      <c r="B32" s="155"/>
      <c r="C32" s="108"/>
      <c r="D32" s="76"/>
      <c r="E32" s="162"/>
      <c r="F32" s="162"/>
      <c r="G32" s="162"/>
      <c r="H32" s="162"/>
      <c r="I32" s="103"/>
      <c r="J32" s="104"/>
    </row>
    <row r="33" spans="1:10" x14ac:dyDescent="0.25">
      <c r="A33" s="148" t="s">
        <v>410</v>
      </c>
      <c r="B33" s="155"/>
      <c r="C33" s="101" t="s">
        <v>424</v>
      </c>
      <c r="D33" s="169" t="s">
        <v>423</v>
      </c>
      <c r="E33" s="170"/>
      <c r="F33" s="170"/>
      <c r="G33" s="170"/>
      <c r="H33" s="99"/>
      <c r="I33" s="106" t="s">
        <v>424</v>
      </c>
      <c r="J33" s="107" t="s">
        <v>425</v>
      </c>
    </row>
    <row r="34" spans="1:10" x14ac:dyDescent="0.25">
      <c r="A34" s="92"/>
      <c r="B34" s="93"/>
      <c r="C34" s="93"/>
      <c r="D34" s="93"/>
      <c r="E34" s="145"/>
      <c r="F34" s="145"/>
      <c r="G34" s="145"/>
      <c r="H34" s="145"/>
      <c r="I34" s="93"/>
      <c r="J34" s="95"/>
    </row>
    <row r="35" spans="1:10" x14ac:dyDescent="0.25">
      <c r="A35" s="169" t="s">
        <v>411</v>
      </c>
      <c r="B35" s="170"/>
      <c r="C35" s="170"/>
      <c r="D35" s="170"/>
      <c r="E35" s="170" t="s">
        <v>401</v>
      </c>
      <c r="F35" s="170"/>
      <c r="G35" s="170"/>
      <c r="H35" s="170"/>
      <c r="I35" s="170"/>
      <c r="J35" s="109" t="s">
        <v>402</v>
      </c>
    </row>
    <row r="36" spans="1:10" x14ac:dyDescent="0.25">
      <c r="A36" s="92"/>
      <c r="B36" s="93"/>
      <c r="C36" s="93"/>
      <c r="D36" s="93"/>
      <c r="E36" s="145"/>
      <c r="F36" s="145"/>
      <c r="G36" s="145"/>
      <c r="H36" s="145"/>
      <c r="I36" s="93"/>
      <c r="J36" s="104"/>
    </row>
    <row r="37" spans="1:10" x14ac:dyDescent="0.25">
      <c r="A37" s="171"/>
      <c r="B37" s="172"/>
      <c r="C37" s="172"/>
      <c r="D37" s="172"/>
      <c r="E37" s="171"/>
      <c r="F37" s="172"/>
      <c r="G37" s="172"/>
      <c r="H37" s="172"/>
      <c r="I37" s="173"/>
      <c r="J37" s="110"/>
    </row>
    <row r="38" spans="1:10" x14ac:dyDescent="0.25">
      <c r="A38" s="92"/>
      <c r="B38" s="93"/>
      <c r="C38" s="100"/>
      <c r="D38" s="174"/>
      <c r="E38" s="174"/>
      <c r="F38" s="174"/>
      <c r="G38" s="174"/>
      <c r="H38" s="174"/>
      <c r="I38" s="174"/>
      <c r="J38" s="95"/>
    </row>
    <row r="39" spans="1:10" x14ac:dyDescent="0.25">
      <c r="A39" s="171"/>
      <c r="B39" s="172"/>
      <c r="C39" s="172"/>
      <c r="D39" s="173"/>
      <c r="E39" s="171"/>
      <c r="F39" s="172"/>
      <c r="G39" s="172"/>
      <c r="H39" s="172"/>
      <c r="I39" s="173"/>
      <c r="J39" s="101"/>
    </row>
    <row r="40" spans="1:10" x14ac:dyDescent="0.25">
      <c r="A40" s="92"/>
      <c r="B40" s="93"/>
      <c r="C40" s="100"/>
      <c r="D40" s="111"/>
      <c r="E40" s="174"/>
      <c r="F40" s="174"/>
      <c r="G40" s="174"/>
      <c r="H40" s="174"/>
      <c r="I40" s="94"/>
      <c r="J40" s="95"/>
    </row>
    <row r="41" spans="1:10" x14ac:dyDescent="0.25">
      <c r="A41" s="171"/>
      <c r="B41" s="172"/>
      <c r="C41" s="172"/>
      <c r="D41" s="173"/>
      <c r="E41" s="171"/>
      <c r="F41" s="172"/>
      <c r="G41" s="172"/>
      <c r="H41" s="172"/>
      <c r="I41" s="173"/>
      <c r="J41" s="101"/>
    </row>
    <row r="42" spans="1:10" x14ac:dyDescent="0.25">
      <c r="A42" s="92"/>
      <c r="B42" s="93"/>
      <c r="C42" s="100"/>
      <c r="D42" s="111"/>
      <c r="E42" s="174"/>
      <c r="F42" s="174"/>
      <c r="G42" s="174"/>
      <c r="H42" s="174"/>
      <c r="I42" s="94"/>
      <c r="J42" s="95"/>
    </row>
    <row r="43" spans="1:10" x14ac:dyDescent="0.25">
      <c r="A43" s="171"/>
      <c r="B43" s="172"/>
      <c r="C43" s="172"/>
      <c r="D43" s="173"/>
      <c r="E43" s="171"/>
      <c r="F43" s="172"/>
      <c r="G43" s="172"/>
      <c r="H43" s="172"/>
      <c r="I43" s="173"/>
      <c r="J43" s="101"/>
    </row>
    <row r="44" spans="1:10" x14ac:dyDescent="0.25">
      <c r="A44" s="112"/>
      <c r="B44" s="100"/>
      <c r="C44" s="175"/>
      <c r="D44" s="175"/>
      <c r="E44" s="145"/>
      <c r="F44" s="145"/>
      <c r="G44" s="175"/>
      <c r="H44" s="175"/>
      <c r="I44" s="175"/>
      <c r="J44" s="95"/>
    </row>
    <row r="45" spans="1:10" x14ac:dyDescent="0.25">
      <c r="A45" s="171"/>
      <c r="B45" s="172"/>
      <c r="C45" s="172"/>
      <c r="D45" s="173"/>
      <c r="E45" s="171"/>
      <c r="F45" s="172"/>
      <c r="G45" s="172"/>
      <c r="H45" s="172"/>
      <c r="I45" s="173"/>
      <c r="J45" s="101"/>
    </row>
    <row r="46" spans="1:10" x14ac:dyDescent="0.25">
      <c r="A46" s="112"/>
      <c r="B46" s="100"/>
      <c r="C46" s="100"/>
      <c r="D46" s="93"/>
      <c r="E46" s="176"/>
      <c r="F46" s="176"/>
      <c r="G46" s="175"/>
      <c r="H46" s="175"/>
      <c r="I46" s="93"/>
      <c r="J46" s="95"/>
    </row>
    <row r="47" spans="1:10" x14ac:dyDescent="0.25">
      <c r="A47" s="171"/>
      <c r="B47" s="172"/>
      <c r="C47" s="172"/>
      <c r="D47" s="173"/>
      <c r="E47" s="171"/>
      <c r="F47" s="172"/>
      <c r="G47" s="172"/>
      <c r="H47" s="172"/>
      <c r="I47" s="173"/>
      <c r="J47" s="101"/>
    </row>
    <row r="48" spans="1:10" x14ac:dyDescent="0.25">
      <c r="A48" s="112"/>
      <c r="B48" s="100"/>
      <c r="C48" s="100"/>
      <c r="D48" s="93"/>
      <c r="E48" s="145"/>
      <c r="F48" s="145"/>
      <c r="G48" s="175"/>
      <c r="H48" s="175"/>
      <c r="I48" s="93"/>
      <c r="J48" s="113" t="s">
        <v>426</v>
      </c>
    </row>
    <row r="49" spans="1:10" x14ac:dyDescent="0.25">
      <c r="A49" s="112"/>
      <c r="B49" s="100"/>
      <c r="C49" s="100"/>
      <c r="D49" s="93"/>
      <c r="E49" s="145"/>
      <c r="F49" s="145"/>
      <c r="G49" s="175"/>
      <c r="H49" s="175"/>
      <c r="I49" s="93"/>
      <c r="J49" s="113" t="s">
        <v>427</v>
      </c>
    </row>
    <row r="50" spans="1:10" ht="14.45" customHeight="1" x14ac:dyDescent="0.25">
      <c r="A50" s="139" t="s">
        <v>403</v>
      </c>
      <c r="B50" s="150"/>
      <c r="C50" s="151" t="s">
        <v>427</v>
      </c>
      <c r="D50" s="152"/>
      <c r="E50" s="181" t="s">
        <v>428</v>
      </c>
      <c r="F50" s="182"/>
      <c r="G50" s="156"/>
      <c r="H50" s="157"/>
      <c r="I50" s="157"/>
      <c r="J50" s="158"/>
    </row>
    <row r="51" spans="1:10" x14ac:dyDescent="0.25">
      <c r="A51" s="112"/>
      <c r="B51" s="100"/>
      <c r="C51" s="175"/>
      <c r="D51" s="175"/>
      <c r="E51" s="145"/>
      <c r="F51" s="145"/>
      <c r="G51" s="183" t="s">
        <v>429</v>
      </c>
      <c r="H51" s="183"/>
      <c r="I51" s="183"/>
      <c r="J51" s="84"/>
    </row>
    <row r="52" spans="1:10" ht="13.9" customHeight="1" x14ac:dyDescent="0.25">
      <c r="A52" s="139" t="s">
        <v>404</v>
      </c>
      <c r="B52" s="150"/>
      <c r="C52" s="156" t="s">
        <v>445</v>
      </c>
      <c r="D52" s="157"/>
      <c r="E52" s="157"/>
      <c r="F52" s="157"/>
      <c r="G52" s="157"/>
      <c r="H52" s="157"/>
      <c r="I52" s="157"/>
      <c r="J52" s="158"/>
    </row>
    <row r="53" spans="1:10" x14ac:dyDescent="0.25">
      <c r="A53" s="92"/>
      <c r="B53" s="93"/>
      <c r="C53" s="165" t="s">
        <v>405</v>
      </c>
      <c r="D53" s="165"/>
      <c r="E53" s="165"/>
      <c r="F53" s="165"/>
      <c r="G53" s="165"/>
      <c r="H53" s="165"/>
      <c r="I53" s="165"/>
      <c r="J53" s="95"/>
    </row>
    <row r="54" spans="1:10" x14ac:dyDescent="0.25">
      <c r="A54" s="139" t="s">
        <v>406</v>
      </c>
      <c r="B54" s="150"/>
      <c r="C54" s="177" t="s">
        <v>446</v>
      </c>
      <c r="D54" s="178"/>
      <c r="E54" s="179"/>
      <c r="F54" s="145"/>
      <c r="G54" s="145"/>
      <c r="H54" s="170"/>
      <c r="I54" s="170"/>
      <c r="J54" s="180"/>
    </row>
    <row r="55" spans="1:10" x14ac:dyDescent="0.25">
      <c r="A55" s="92"/>
      <c r="B55" s="93"/>
      <c r="C55" s="100"/>
      <c r="D55" s="93"/>
      <c r="E55" s="145"/>
      <c r="F55" s="145"/>
      <c r="G55" s="145"/>
      <c r="H55" s="145"/>
      <c r="I55" s="93"/>
      <c r="J55" s="95"/>
    </row>
    <row r="56" spans="1:10" ht="14.45" customHeight="1" x14ac:dyDescent="0.25">
      <c r="A56" s="139" t="s">
        <v>398</v>
      </c>
      <c r="B56" s="150"/>
      <c r="C56" s="184" t="s">
        <v>447</v>
      </c>
      <c r="D56" s="185"/>
      <c r="E56" s="185"/>
      <c r="F56" s="185"/>
      <c r="G56" s="185"/>
      <c r="H56" s="185"/>
      <c r="I56" s="185"/>
      <c r="J56" s="186"/>
    </row>
    <row r="57" spans="1:10" x14ac:dyDescent="0.25">
      <c r="A57" s="92"/>
      <c r="B57" s="93"/>
      <c r="C57" s="93"/>
      <c r="D57" s="93"/>
      <c r="E57" s="145"/>
      <c r="F57" s="145"/>
      <c r="G57" s="145"/>
      <c r="H57" s="145"/>
      <c r="I57" s="93"/>
      <c r="J57" s="95"/>
    </row>
    <row r="58" spans="1:10" x14ac:dyDescent="0.25">
      <c r="A58" s="139" t="s">
        <v>430</v>
      </c>
      <c r="B58" s="150"/>
      <c r="C58" s="184"/>
      <c r="D58" s="185"/>
      <c r="E58" s="185"/>
      <c r="F58" s="185"/>
      <c r="G58" s="185"/>
      <c r="H58" s="185"/>
      <c r="I58" s="185"/>
      <c r="J58" s="186"/>
    </row>
    <row r="59" spans="1:10" ht="14.45" customHeight="1" x14ac:dyDescent="0.25">
      <c r="A59" s="92"/>
      <c r="B59" s="93"/>
      <c r="C59" s="187" t="s">
        <v>431</v>
      </c>
      <c r="D59" s="187"/>
      <c r="E59" s="187"/>
      <c r="F59" s="187"/>
      <c r="G59" s="93"/>
      <c r="H59" s="93"/>
      <c r="I59" s="93"/>
      <c r="J59" s="95"/>
    </row>
    <row r="60" spans="1:10" x14ac:dyDescent="0.25">
      <c r="A60" s="139" t="s">
        <v>432</v>
      </c>
      <c r="B60" s="150"/>
      <c r="C60" s="184"/>
      <c r="D60" s="185"/>
      <c r="E60" s="185"/>
      <c r="F60" s="185"/>
      <c r="G60" s="185"/>
      <c r="H60" s="185"/>
      <c r="I60" s="185"/>
      <c r="J60" s="186"/>
    </row>
    <row r="61" spans="1:10" ht="14.45" customHeight="1" x14ac:dyDescent="0.25">
      <c r="A61" s="114"/>
      <c r="B61" s="115"/>
      <c r="C61" s="188" t="s">
        <v>433</v>
      </c>
      <c r="D61" s="188"/>
      <c r="E61" s="188"/>
      <c r="F61" s="188"/>
      <c r="G61" s="188"/>
      <c r="H61" s="115"/>
      <c r="I61" s="115"/>
      <c r="J61" s="116"/>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tabSelected="1" topLeftCell="A97" zoomScaleNormal="100" zoomScaleSheetLayoutView="110" workbookViewId="0">
      <selection activeCell="P104" sqref="P104"/>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92" t="s">
        <v>1</v>
      </c>
      <c r="B1" s="193"/>
      <c r="C1" s="193"/>
      <c r="D1" s="193"/>
      <c r="E1" s="193"/>
      <c r="F1" s="193"/>
      <c r="G1" s="193"/>
      <c r="H1" s="193"/>
      <c r="I1" s="193"/>
    </row>
    <row r="2" spans="1:9" x14ac:dyDescent="0.2">
      <c r="A2" s="194" t="s">
        <v>450</v>
      </c>
      <c r="B2" s="195"/>
      <c r="C2" s="195"/>
      <c r="D2" s="195"/>
      <c r="E2" s="195"/>
      <c r="F2" s="195"/>
      <c r="G2" s="195"/>
      <c r="H2" s="195"/>
      <c r="I2" s="195"/>
    </row>
    <row r="3" spans="1:9" x14ac:dyDescent="0.2">
      <c r="A3" s="196" t="s">
        <v>355</v>
      </c>
      <c r="B3" s="197"/>
      <c r="C3" s="197"/>
      <c r="D3" s="197"/>
      <c r="E3" s="197"/>
      <c r="F3" s="197"/>
      <c r="G3" s="197"/>
      <c r="H3" s="197"/>
      <c r="I3" s="197"/>
    </row>
    <row r="4" spans="1:9" x14ac:dyDescent="0.2">
      <c r="A4" s="198" t="s">
        <v>448</v>
      </c>
      <c r="B4" s="199"/>
      <c r="C4" s="199"/>
      <c r="D4" s="199"/>
      <c r="E4" s="199"/>
      <c r="F4" s="199"/>
      <c r="G4" s="199"/>
      <c r="H4" s="199"/>
      <c r="I4" s="200"/>
    </row>
    <row r="5" spans="1:9" ht="45" x14ac:dyDescent="0.2">
      <c r="A5" s="203" t="s">
        <v>2</v>
      </c>
      <c r="B5" s="204"/>
      <c r="C5" s="204"/>
      <c r="D5" s="204"/>
      <c r="E5" s="204"/>
      <c r="F5" s="204"/>
      <c r="G5" s="12" t="s">
        <v>105</v>
      </c>
      <c r="H5" s="14" t="s">
        <v>372</v>
      </c>
      <c r="I5" s="14" t="s">
        <v>373</v>
      </c>
    </row>
    <row r="6" spans="1:9" x14ac:dyDescent="0.2">
      <c r="A6" s="201">
        <v>1</v>
      </c>
      <c r="B6" s="202"/>
      <c r="C6" s="202"/>
      <c r="D6" s="202"/>
      <c r="E6" s="202"/>
      <c r="F6" s="202"/>
      <c r="G6" s="13">
        <v>2</v>
      </c>
      <c r="H6" s="14">
        <v>3</v>
      </c>
      <c r="I6" s="14">
        <v>4</v>
      </c>
    </row>
    <row r="7" spans="1:9" x14ac:dyDescent="0.2">
      <c r="A7" s="205"/>
      <c r="B7" s="205"/>
      <c r="C7" s="205"/>
      <c r="D7" s="205"/>
      <c r="E7" s="205"/>
      <c r="F7" s="205"/>
      <c r="G7" s="205"/>
      <c r="H7" s="205"/>
      <c r="I7" s="205"/>
    </row>
    <row r="8" spans="1:9" ht="12.75" customHeight="1" x14ac:dyDescent="0.2">
      <c r="A8" s="206" t="s">
        <v>4</v>
      </c>
      <c r="B8" s="206"/>
      <c r="C8" s="206"/>
      <c r="D8" s="206"/>
      <c r="E8" s="206"/>
      <c r="F8" s="206"/>
      <c r="G8" s="15">
        <v>1</v>
      </c>
      <c r="H8" s="33">
        <v>0</v>
      </c>
      <c r="I8" s="33">
        <v>0</v>
      </c>
    </row>
    <row r="9" spans="1:9" ht="12.75" customHeight="1" x14ac:dyDescent="0.2">
      <c r="A9" s="191" t="s">
        <v>381</v>
      </c>
      <c r="B9" s="191"/>
      <c r="C9" s="191"/>
      <c r="D9" s="191"/>
      <c r="E9" s="191"/>
      <c r="F9" s="191"/>
      <c r="G9" s="16">
        <v>2</v>
      </c>
      <c r="H9" s="34">
        <f>H10+H17+H27+H38+H43</f>
        <v>660282769</v>
      </c>
      <c r="I9" s="34">
        <f>I10+I17+I27+I38+I43</f>
        <v>1059935041</v>
      </c>
    </row>
    <row r="10" spans="1:9" ht="12.75" customHeight="1" x14ac:dyDescent="0.2">
      <c r="A10" s="190" t="s">
        <v>5</v>
      </c>
      <c r="B10" s="190"/>
      <c r="C10" s="190"/>
      <c r="D10" s="190"/>
      <c r="E10" s="190"/>
      <c r="F10" s="190"/>
      <c r="G10" s="16">
        <v>3</v>
      </c>
      <c r="H10" s="34">
        <f>H11+H12+H13+H14+H15+H16</f>
        <v>139410050</v>
      </c>
      <c r="I10" s="34">
        <f>I11+I12+I13+I14+I15+I16</f>
        <v>125501786</v>
      </c>
    </row>
    <row r="11" spans="1:9" ht="12.75" customHeight="1" x14ac:dyDescent="0.2">
      <c r="A11" s="189" t="s">
        <v>6</v>
      </c>
      <c r="B11" s="189"/>
      <c r="C11" s="189"/>
      <c r="D11" s="189"/>
      <c r="E11" s="189"/>
      <c r="F11" s="189"/>
      <c r="G11" s="15">
        <v>4</v>
      </c>
      <c r="H11" s="33">
        <v>0</v>
      </c>
      <c r="I11" s="33">
        <v>0</v>
      </c>
    </row>
    <row r="12" spans="1:9" ht="22.9" customHeight="1" x14ac:dyDescent="0.2">
      <c r="A12" s="189" t="s">
        <v>7</v>
      </c>
      <c r="B12" s="189"/>
      <c r="C12" s="189"/>
      <c r="D12" s="189"/>
      <c r="E12" s="189"/>
      <c r="F12" s="189"/>
      <c r="G12" s="15">
        <v>5</v>
      </c>
      <c r="H12" s="33">
        <v>139354550</v>
      </c>
      <c r="I12" s="33">
        <v>125501786</v>
      </c>
    </row>
    <row r="13" spans="1:9" ht="12.75" customHeight="1" x14ac:dyDescent="0.2">
      <c r="A13" s="189" t="s">
        <v>8</v>
      </c>
      <c r="B13" s="189"/>
      <c r="C13" s="189"/>
      <c r="D13" s="189"/>
      <c r="E13" s="189"/>
      <c r="F13" s="189"/>
      <c r="G13" s="15">
        <v>6</v>
      </c>
      <c r="H13" s="33">
        <v>0</v>
      </c>
      <c r="I13" s="33">
        <v>0</v>
      </c>
    </row>
    <row r="14" spans="1:9" ht="12.75" customHeight="1" x14ac:dyDescent="0.2">
      <c r="A14" s="189" t="s">
        <v>9</v>
      </c>
      <c r="B14" s="189"/>
      <c r="C14" s="189"/>
      <c r="D14" s="189"/>
      <c r="E14" s="189"/>
      <c r="F14" s="189"/>
      <c r="G14" s="15">
        <v>7</v>
      </c>
      <c r="H14" s="33">
        <v>0</v>
      </c>
      <c r="I14" s="33">
        <v>0</v>
      </c>
    </row>
    <row r="15" spans="1:9" ht="12.75" customHeight="1" x14ac:dyDescent="0.2">
      <c r="A15" s="189" t="s">
        <v>10</v>
      </c>
      <c r="B15" s="189"/>
      <c r="C15" s="189"/>
      <c r="D15" s="189"/>
      <c r="E15" s="189"/>
      <c r="F15" s="189"/>
      <c r="G15" s="15">
        <v>8</v>
      </c>
      <c r="H15" s="33">
        <v>55500</v>
      </c>
      <c r="I15" s="33">
        <v>0</v>
      </c>
    </row>
    <row r="16" spans="1:9" ht="12.75" customHeight="1" x14ac:dyDescent="0.2">
      <c r="A16" s="189" t="s">
        <v>11</v>
      </c>
      <c r="B16" s="189"/>
      <c r="C16" s="189"/>
      <c r="D16" s="189"/>
      <c r="E16" s="189"/>
      <c r="F16" s="189"/>
      <c r="G16" s="15">
        <v>9</v>
      </c>
      <c r="H16" s="33">
        <v>0</v>
      </c>
      <c r="I16" s="33">
        <v>0</v>
      </c>
    </row>
    <row r="17" spans="1:9" ht="12.75" customHeight="1" x14ac:dyDescent="0.2">
      <c r="A17" s="190" t="s">
        <v>12</v>
      </c>
      <c r="B17" s="190"/>
      <c r="C17" s="190"/>
      <c r="D17" s="190"/>
      <c r="E17" s="190"/>
      <c r="F17" s="190"/>
      <c r="G17" s="16">
        <v>10</v>
      </c>
      <c r="H17" s="34">
        <f>H18+H19+H20+H21+H22+H23+H24+H25+H26</f>
        <v>495767436</v>
      </c>
      <c r="I17" s="34">
        <f>I18+I19+I20+I21+I22+I23+I24+I25+I26</f>
        <v>908102373</v>
      </c>
    </row>
    <row r="18" spans="1:9" ht="12.75" customHeight="1" x14ac:dyDescent="0.2">
      <c r="A18" s="189" t="s">
        <v>13</v>
      </c>
      <c r="B18" s="189"/>
      <c r="C18" s="189"/>
      <c r="D18" s="189"/>
      <c r="E18" s="189"/>
      <c r="F18" s="189"/>
      <c r="G18" s="15">
        <v>11</v>
      </c>
      <c r="H18" s="33">
        <v>19752892</v>
      </c>
      <c r="I18" s="33">
        <v>19752892</v>
      </c>
    </row>
    <row r="19" spans="1:9" ht="12.75" customHeight="1" x14ac:dyDescent="0.2">
      <c r="A19" s="189" t="s">
        <v>14</v>
      </c>
      <c r="B19" s="189"/>
      <c r="C19" s="189"/>
      <c r="D19" s="189"/>
      <c r="E19" s="189"/>
      <c r="F19" s="189"/>
      <c r="G19" s="15">
        <v>12</v>
      </c>
      <c r="H19" s="33">
        <v>24501326</v>
      </c>
      <c r="I19" s="33">
        <v>42259265</v>
      </c>
    </row>
    <row r="20" spans="1:9" ht="12.75" customHeight="1" x14ac:dyDescent="0.2">
      <c r="A20" s="189" t="s">
        <v>15</v>
      </c>
      <c r="B20" s="189"/>
      <c r="C20" s="189"/>
      <c r="D20" s="189"/>
      <c r="E20" s="189"/>
      <c r="F20" s="189"/>
      <c r="G20" s="15">
        <v>13</v>
      </c>
      <c r="H20" s="33">
        <v>76322935</v>
      </c>
      <c r="I20" s="33">
        <v>70659313</v>
      </c>
    </row>
    <row r="21" spans="1:9" ht="12.75" customHeight="1" x14ac:dyDescent="0.2">
      <c r="A21" s="189" t="s">
        <v>16</v>
      </c>
      <c r="B21" s="189"/>
      <c r="C21" s="189"/>
      <c r="D21" s="189"/>
      <c r="E21" s="189"/>
      <c r="F21" s="189"/>
      <c r="G21" s="15">
        <v>14</v>
      </c>
      <c r="H21" s="33">
        <v>303194151</v>
      </c>
      <c r="I21" s="33">
        <v>698336129</v>
      </c>
    </row>
    <row r="22" spans="1:9" ht="12.75" customHeight="1" x14ac:dyDescent="0.2">
      <c r="A22" s="189" t="s">
        <v>17</v>
      </c>
      <c r="B22" s="189"/>
      <c r="C22" s="189"/>
      <c r="D22" s="189"/>
      <c r="E22" s="189"/>
      <c r="F22" s="189"/>
      <c r="G22" s="15">
        <v>15</v>
      </c>
      <c r="H22" s="33">
        <v>0</v>
      </c>
      <c r="I22" s="33">
        <v>0</v>
      </c>
    </row>
    <row r="23" spans="1:9" ht="12.75" customHeight="1" x14ac:dyDescent="0.2">
      <c r="A23" s="189" t="s">
        <v>18</v>
      </c>
      <c r="B23" s="189"/>
      <c r="C23" s="189"/>
      <c r="D23" s="189"/>
      <c r="E23" s="189"/>
      <c r="F23" s="189"/>
      <c r="G23" s="15">
        <v>16</v>
      </c>
      <c r="H23" s="33">
        <v>54752661</v>
      </c>
      <c r="I23" s="33">
        <v>63422650</v>
      </c>
    </row>
    <row r="24" spans="1:9" ht="12.75" customHeight="1" x14ac:dyDescent="0.2">
      <c r="A24" s="189" t="s">
        <v>19</v>
      </c>
      <c r="B24" s="189"/>
      <c r="C24" s="189"/>
      <c r="D24" s="189"/>
      <c r="E24" s="189"/>
      <c r="F24" s="189"/>
      <c r="G24" s="15">
        <v>17</v>
      </c>
      <c r="H24" s="33">
        <v>15055123</v>
      </c>
      <c r="I24" s="33">
        <v>11960110</v>
      </c>
    </row>
    <row r="25" spans="1:9" ht="12.75" customHeight="1" x14ac:dyDescent="0.2">
      <c r="A25" s="189" t="s">
        <v>20</v>
      </c>
      <c r="B25" s="189"/>
      <c r="C25" s="189"/>
      <c r="D25" s="189"/>
      <c r="E25" s="189"/>
      <c r="F25" s="189"/>
      <c r="G25" s="15">
        <v>18</v>
      </c>
      <c r="H25" s="33">
        <v>1872388</v>
      </c>
      <c r="I25" s="33">
        <v>1711075</v>
      </c>
    </row>
    <row r="26" spans="1:9" ht="12.75" customHeight="1" x14ac:dyDescent="0.2">
      <c r="A26" s="189" t="s">
        <v>21</v>
      </c>
      <c r="B26" s="189"/>
      <c r="C26" s="189"/>
      <c r="D26" s="189"/>
      <c r="E26" s="189"/>
      <c r="F26" s="189"/>
      <c r="G26" s="15">
        <v>19</v>
      </c>
      <c r="H26" s="33">
        <v>315960</v>
      </c>
      <c r="I26" s="33">
        <v>939</v>
      </c>
    </row>
    <row r="27" spans="1:9" ht="12.75" customHeight="1" x14ac:dyDescent="0.2">
      <c r="A27" s="190" t="s">
        <v>22</v>
      </c>
      <c r="B27" s="190"/>
      <c r="C27" s="190"/>
      <c r="D27" s="190"/>
      <c r="E27" s="190"/>
      <c r="F27" s="190"/>
      <c r="G27" s="16">
        <v>20</v>
      </c>
      <c r="H27" s="34">
        <f>SUM(H28:H37)</f>
        <v>24736135</v>
      </c>
      <c r="I27" s="34">
        <f>SUM(I28:I37)</f>
        <v>26018446</v>
      </c>
    </row>
    <row r="28" spans="1:9" ht="12.75" customHeight="1" x14ac:dyDescent="0.2">
      <c r="A28" s="189" t="s">
        <v>23</v>
      </c>
      <c r="B28" s="189"/>
      <c r="C28" s="189"/>
      <c r="D28" s="189"/>
      <c r="E28" s="189"/>
      <c r="F28" s="189"/>
      <c r="G28" s="15">
        <v>21</v>
      </c>
      <c r="H28" s="33">
        <v>1210400</v>
      </c>
      <c r="I28" s="33">
        <v>1210400</v>
      </c>
    </row>
    <row r="29" spans="1:9" ht="12.75" customHeight="1" x14ac:dyDescent="0.2">
      <c r="A29" s="189" t="s">
        <v>24</v>
      </c>
      <c r="B29" s="189"/>
      <c r="C29" s="189"/>
      <c r="D29" s="189"/>
      <c r="E29" s="189"/>
      <c r="F29" s="189"/>
      <c r="G29" s="15">
        <v>22</v>
      </c>
      <c r="H29" s="33">
        <v>0</v>
      </c>
      <c r="I29" s="33">
        <v>0</v>
      </c>
    </row>
    <row r="30" spans="1:9" ht="12.75" customHeight="1" x14ac:dyDescent="0.2">
      <c r="A30" s="189" t="s">
        <v>25</v>
      </c>
      <c r="B30" s="189"/>
      <c r="C30" s="189"/>
      <c r="D30" s="189"/>
      <c r="E30" s="189"/>
      <c r="F30" s="189"/>
      <c r="G30" s="15">
        <v>23</v>
      </c>
      <c r="H30" s="33">
        <v>0</v>
      </c>
      <c r="I30" s="33">
        <v>0</v>
      </c>
    </row>
    <row r="31" spans="1:9" ht="24" customHeight="1" x14ac:dyDescent="0.2">
      <c r="A31" s="189" t="s">
        <v>26</v>
      </c>
      <c r="B31" s="189"/>
      <c r="C31" s="189"/>
      <c r="D31" s="189"/>
      <c r="E31" s="189"/>
      <c r="F31" s="189"/>
      <c r="G31" s="15">
        <v>24</v>
      </c>
      <c r="H31" s="33">
        <v>0</v>
      </c>
      <c r="I31" s="33">
        <v>0</v>
      </c>
    </row>
    <row r="32" spans="1:9" ht="23.45" customHeight="1" x14ac:dyDescent="0.2">
      <c r="A32" s="189" t="s">
        <v>27</v>
      </c>
      <c r="B32" s="189"/>
      <c r="C32" s="189"/>
      <c r="D32" s="189"/>
      <c r="E32" s="189"/>
      <c r="F32" s="189"/>
      <c r="G32" s="15">
        <v>25</v>
      </c>
      <c r="H32" s="33">
        <v>0</v>
      </c>
      <c r="I32" s="33">
        <v>0</v>
      </c>
    </row>
    <row r="33" spans="1:9" ht="21.6" customHeight="1" x14ac:dyDescent="0.2">
      <c r="A33" s="189" t="s">
        <v>28</v>
      </c>
      <c r="B33" s="189"/>
      <c r="C33" s="189"/>
      <c r="D33" s="189"/>
      <c r="E33" s="189"/>
      <c r="F33" s="189"/>
      <c r="G33" s="15">
        <v>26</v>
      </c>
      <c r="H33" s="33">
        <v>0</v>
      </c>
      <c r="I33" s="33">
        <v>0</v>
      </c>
    </row>
    <row r="34" spans="1:9" ht="12.75" customHeight="1" x14ac:dyDescent="0.2">
      <c r="A34" s="189" t="s">
        <v>29</v>
      </c>
      <c r="B34" s="189"/>
      <c r="C34" s="189"/>
      <c r="D34" s="189"/>
      <c r="E34" s="189"/>
      <c r="F34" s="189"/>
      <c r="G34" s="15">
        <v>27</v>
      </c>
      <c r="H34" s="33">
        <f>696600+189001</f>
        <v>885601</v>
      </c>
      <c r="I34" s="33">
        <v>1117801</v>
      </c>
    </row>
    <row r="35" spans="1:9" ht="12.75" customHeight="1" x14ac:dyDescent="0.2">
      <c r="A35" s="189" t="s">
        <v>30</v>
      </c>
      <c r="B35" s="189"/>
      <c r="C35" s="189"/>
      <c r="D35" s="189"/>
      <c r="E35" s="189"/>
      <c r="F35" s="189"/>
      <c r="G35" s="15">
        <v>28</v>
      </c>
      <c r="H35" s="33">
        <f>22834154-194020</f>
        <v>22640134</v>
      </c>
      <c r="I35" s="33">
        <v>23690245</v>
      </c>
    </row>
    <row r="36" spans="1:9" ht="12.75" customHeight="1" x14ac:dyDescent="0.2">
      <c r="A36" s="189" t="s">
        <v>31</v>
      </c>
      <c r="B36" s="189"/>
      <c r="C36" s="189"/>
      <c r="D36" s="189"/>
      <c r="E36" s="189"/>
      <c r="F36" s="189"/>
      <c r="G36" s="15">
        <v>29</v>
      </c>
      <c r="H36" s="33">
        <v>0</v>
      </c>
      <c r="I36" s="33">
        <v>0</v>
      </c>
    </row>
    <row r="37" spans="1:9" ht="12.75" customHeight="1" x14ac:dyDescent="0.2">
      <c r="A37" s="189" t="s">
        <v>32</v>
      </c>
      <c r="B37" s="189"/>
      <c r="C37" s="189"/>
      <c r="D37" s="189"/>
      <c r="E37" s="189"/>
      <c r="F37" s="189"/>
      <c r="G37" s="15">
        <v>30</v>
      </c>
      <c r="H37" s="33">
        <v>0</v>
      </c>
      <c r="I37" s="33">
        <v>0</v>
      </c>
    </row>
    <row r="38" spans="1:9" ht="12.75" customHeight="1" x14ac:dyDescent="0.2">
      <c r="A38" s="190" t="s">
        <v>33</v>
      </c>
      <c r="B38" s="190"/>
      <c r="C38" s="190"/>
      <c r="D38" s="190"/>
      <c r="E38" s="190"/>
      <c r="F38" s="190"/>
      <c r="G38" s="16">
        <v>31</v>
      </c>
      <c r="H38" s="34">
        <f>H39+H40+H41+H42</f>
        <v>369148</v>
      </c>
      <c r="I38" s="34">
        <f>I39+I40+I41+I42</f>
        <v>312436</v>
      </c>
    </row>
    <row r="39" spans="1:9" ht="12.75" customHeight="1" x14ac:dyDescent="0.2">
      <c r="A39" s="189" t="s">
        <v>34</v>
      </c>
      <c r="B39" s="189"/>
      <c r="C39" s="189"/>
      <c r="D39" s="189"/>
      <c r="E39" s="189"/>
      <c r="F39" s="189"/>
      <c r="G39" s="15">
        <v>32</v>
      </c>
      <c r="H39" s="33">
        <v>0</v>
      </c>
      <c r="I39" s="33">
        <v>0</v>
      </c>
    </row>
    <row r="40" spans="1:9" ht="12.75" customHeight="1" x14ac:dyDescent="0.2">
      <c r="A40" s="189" t="s">
        <v>35</v>
      </c>
      <c r="B40" s="189"/>
      <c r="C40" s="189"/>
      <c r="D40" s="189"/>
      <c r="E40" s="189"/>
      <c r="F40" s="189"/>
      <c r="G40" s="15">
        <v>33</v>
      </c>
      <c r="H40" s="33">
        <v>0</v>
      </c>
      <c r="I40" s="33">
        <v>0</v>
      </c>
    </row>
    <row r="41" spans="1:9" ht="12.75" customHeight="1" x14ac:dyDescent="0.2">
      <c r="A41" s="189" t="s">
        <v>36</v>
      </c>
      <c r="B41" s="189"/>
      <c r="C41" s="189"/>
      <c r="D41" s="189"/>
      <c r="E41" s="189"/>
      <c r="F41" s="189"/>
      <c r="G41" s="15">
        <v>34</v>
      </c>
      <c r="H41" s="33">
        <v>0</v>
      </c>
      <c r="I41" s="33">
        <v>0</v>
      </c>
    </row>
    <row r="42" spans="1:9" ht="12.75" customHeight="1" x14ac:dyDescent="0.2">
      <c r="A42" s="189" t="s">
        <v>37</v>
      </c>
      <c r="B42" s="189"/>
      <c r="C42" s="189"/>
      <c r="D42" s="189"/>
      <c r="E42" s="189"/>
      <c r="F42" s="189"/>
      <c r="G42" s="15">
        <v>35</v>
      </c>
      <c r="H42" s="33">
        <f>175128+194020</f>
        <v>369148</v>
      </c>
      <c r="I42" s="33">
        <v>312436</v>
      </c>
    </row>
    <row r="43" spans="1:9" ht="12.75" customHeight="1" x14ac:dyDescent="0.2">
      <c r="A43" s="189" t="s">
        <v>38</v>
      </c>
      <c r="B43" s="189"/>
      <c r="C43" s="189"/>
      <c r="D43" s="189"/>
      <c r="E43" s="189"/>
      <c r="F43" s="189"/>
      <c r="G43" s="15">
        <v>36</v>
      </c>
      <c r="H43" s="33">
        <v>0</v>
      </c>
      <c r="I43" s="33">
        <v>0</v>
      </c>
    </row>
    <row r="44" spans="1:9" ht="12.75" customHeight="1" x14ac:dyDescent="0.2">
      <c r="A44" s="191" t="s">
        <v>382</v>
      </c>
      <c r="B44" s="191"/>
      <c r="C44" s="191"/>
      <c r="D44" s="191"/>
      <c r="E44" s="191"/>
      <c r="F44" s="191"/>
      <c r="G44" s="16">
        <v>37</v>
      </c>
      <c r="H44" s="34">
        <f>H45+H53+H60+H70</f>
        <v>183015274</v>
      </c>
      <c r="I44" s="34">
        <f>I45+I53+I60+I70</f>
        <v>181532376</v>
      </c>
    </row>
    <row r="45" spans="1:9" ht="12.75" customHeight="1" x14ac:dyDescent="0.2">
      <c r="A45" s="190" t="s">
        <v>39</v>
      </c>
      <c r="B45" s="190"/>
      <c r="C45" s="190"/>
      <c r="D45" s="190"/>
      <c r="E45" s="190"/>
      <c r="F45" s="190"/>
      <c r="G45" s="16">
        <v>38</v>
      </c>
      <c r="H45" s="34">
        <f>SUM(H46:H52)</f>
        <v>59925338</v>
      </c>
      <c r="I45" s="34">
        <f>SUM(I46:I52)</f>
        <v>61355281</v>
      </c>
    </row>
    <row r="46" spans="1:9" ht="12.75" customHeight="1" x14ac:dyDescent="0.2">
      <c r="A46" s="189" t="s">
        <v>40</v>
      </c>
      <c r="B46" s="189"/>
      <c r="C46" s="189"/>
      <c r="D46" s="189"/>
      <c r="E46" s="189"/>
      <c r="F46" s="189"/>
      <c r="G46" s="15">
        <v>39</v>
      </c>
      <c r="H46" s="33">
        <v>59925338</v>
      </c>
      <c r="I46" s="33">
        <v>61355281</v>
      </c>
    </row>
    <row r="47" spans="1:9" ht="12.75" customHeight="1" x14ac:dyDescent="0.2">
      <c r="A47" s="189" t="s">
        <v>41</v>
      </c>
      <c r="B47" s="189"/>
      <c r="C47" s="189"/>
      <c r="D47" s="189"/>
      <c r="E47" s="189"/>
      <c r="F47" s="189"/>
      <c r="G47" s="15">
        <v>40</v>
      </c>
      <c r="H47" s="33">
        <v>0</v>
      </c>
      <c r="I47" s="33">
        <v>0</v>
      </c>
    </row>
    <row r="48" spans="1:9" ht="12.75" customHeight="1" x14ac:dyDescent="0.2">
      <c r="A48" s="189" t="s">
        <v>42</v>
      </c>
      <c r="B48" s="189"/>
      <c r="C48" s="189"/>
      <c r="D48" s="189"/>
      <c r="E48" s="189"/>
      <c r="F48" s="189"/>
      <c r="G48" s="15">
        <v>41</v>
      </c>
      <c r="H48" s="33">
        <v>0</v>
      </c>
      <c r="I48" s="33">
        <v>0</v>
      </c>
    </row>
    <row r="49" spans="1:9" ht="12.75" customHeight="1" x14ac:dyDescent="0.2">
      <c r="A49" s="189" t="s">
        <v>43</v>
      </c>
      <c r="B49" s="189"/>
      <c r="C49" s="189"/>
      <c r="D49" s="189"/>
      <c r="E49" s="189"/>
      <c r="F49" s="189"/>
      <c r="G49" s="15">
        <v>42</v>
      </c>
      <c r="H49" s="33">
        <v>0</v>
      </c>
      <c r="I49" s="33">
        <v>0</v>
      </c>
    </row>
    <row r="50" spans="1:9" ht="12.75" customHeight="1" x14ac:dyDescent="0.2">
      <c r="A50" s="189" t="s">
        <v>44</v>
      </c>
      <c r="B50" s="189"/>
      <c r="C50" s="189"/>
      <c r="D50" s="189"/>
      <c r="E50" s="189"/>
      <c r="F50" s="189"/>
      <c r="G50" s="15">
        <v>43</v>
      </c>
      <c r="H50" s="33">
        <v>0</v>
      </c>
      <c r="I50" s="33">
        <v>0</v>
      </c>
    </row>
    <row r="51" spans="1:9" ht="12.75" customHeight="1" x14ac:dyDescent="0.2">
      <c r="A51" s="189" t="s">
        <v>45</v>
      </c>
      <c r="B51" s="189"/>
      <c r="C51" s="189"/>
      <c r="D51" s="189"/>
      <c r="E51" s="189"/>
      <c r="F51" s="189"/>
      <c r="G51" s="15">
        <v>44</v>
      </c>
      <c r="H51" s="33">
        <v>0</v>
      </c>
      <c r="I51" s="33">
        <v>0</v>
      </c>
    </row>
    <row r="52" spans="1:9" ht="12.75" customHeight="1" x14ac:dyDescent="0.2">
      <c r="A52" s="189" t="s">
        <v>46</v>
      </c>
      <c r="B52" s="189"/>
      <c r="C52" s="189"/>
      <c r="D52" s="189"/>
      <c r="E52" s="189"/>
      <c r="F52" s="189"/>
      <c r="G52" s="15">
        <v>45</v>
      </c>
      <c r="H52" s="33">
        <v>0</v>
      </c>
      <c r="I52" s="33">
        <v>0</v>
      </c>
    </row>
    <row r="53" spans="1:9" ht="12.75" customHeight="1" x14ac:dyDescent="0.2">
      <c r="A53" s="190" t="s">
        <v>47</v>
      </c>
      <c r="B53" s="190"/>
      <c r="C53" s="190"/>
      <c r="D53" s="190"/>
      <c r="E53" s="190"/>
      <c r="F53" s="190"/>
      <c r="G53" s="16">
        <v>46</v>
      </c>
      <c r="H53" s="34">
        <f>SUM(H54:H59)</f>
        <v>97368577</v>
      </c>
      <c r="I53" s="34">
        <f>SUM(I54:I59)</f>
        <v>76928891</v>
      </c>
    </row>
    <row r="54" spans="1:9" ht="12.75" customHeight="1" x14ac:dyDescent="0.2">
      <c r="A54" s="189" t="s">
        <v>48</v>
      </c>
      <c r="B54" s="189"/>
      <c r="C54" s="189"/>
      <c r="D54" s="189"/>
      <c r="E54" s="189"/>
      <c r="F54" s="189"/>
      <c r="G54" s="15">
        <v>47</v>
      </c>
      <c r="H54" s="33">
        <v>31526</v>
      </c>
      <c r="I54" s="33">
        <v>24813</v>
      </c>
    </row>
    <row r="55" spans="1:9" ht="12.75" customHeight="1" x14ac:dyDescent="0.2">
      <c r="A55" s="189" t="s">
        <v>49</v>
      </c>
      <c r="B55" s="189"/>
      <c r="C55" s="189"/>
      <c r="D55" s="189"/>
      <c r="E55" s="189"/>
      <c r="F55" s="189"/>
      <c r="G55" s="15">
        <v>48</v>
      </c>
      <c r="H55" s="33">
        <v>0</v>
      </c>
      <c r="I55" s="33">
        <v>0</v>
      </c>
    </row>
    <row r="56" spans="1:9" ht="12.75" customHeight="1" x14ac:dyDescent="0.2">
      <c r="A56" s="189" t="s">
        <v>50</v>
      </c>
      <c r="B56" s="189"/>
      <c r="C56" s="189"/>
      <c r="D56" s="189"/>
      <c r="E56" s="189"/>
      <c r="F56" s="189"/>
      <c r="G56" s="15">
        <v>49</v>
      </c>
      <c r="H56" s="33">
        <v>84861252</v>
      </c>
      <c r="I56" s="33">
        <v>67462621</v>
      </c>
    </row>
    <row r="57" spans="1:9" ht="12.75" customHeight="1" x14ac:dyDescent="0.2">
      <c r="A57" s="189" t="s">
        <v>51</v>
      </c>
      <c r="B57" s="189"/>
      <c r="C57" s="189"/>
      <c r="D57" s="189"/>
      <c r="E57" s="189"/>
      <c r="F57" s="189"/>
      <c r="G57" s="15">
        <v>50</v>
      </c>
      <c r="H57" s="33">
        <v>50112</v>
      </c>
      <c r="I57" s="33">
        <v>69239</v>
      </c>
    </row>
    <row r="58" spans="1:9" ht="12.75" customHeight="1" x14ac:dyDescent="0.2">
      <c r="A58" s="189" t="s">
        <v>52</v>
      </c>
      <c r="B58" s="189"/>
      <c r="C58" s="189"/>
      <c r="D58" s="189"/>
      <c r="E58" s="189"/>
      <c r="F58" s="189"/>
      <c r="G58" s="15">
        <v>51</v>
      </c>
      <c r="H58" s="33">
        <v>9596632</v>
      </c>
      <c r="I58" s="33">
        <v>5363677</v>
      </c>
    </row>
    <row r="59" spans="1:9" ht="12.75" customHeight="1" x14ac:dyDescent="0.2">
      <c r="A59" s="189" t="s">
        <v>53</v>
      </c>
      <c r="B59" s="189"/>
      <c r="C59" s="189"/>
      <c r="D59" s="189"/>
      <c r="E59" s="189"/>
      <c r="F59" s="189"/>
      <c r="G59" s="15">
        <v>52</v>
      </c>
      <c r="H59" s="33">
        <v>2829055</v>
      </c>
      <c r="I59" s="33">
        <v>4008541</v>
      </c>
    </row>
    <row r="60" spans="1:9" ht="12.75" customHeight="1" x14ac:dyDescent="0.2">
      <c r="A60" s="190" t="s">
        <v>54</v>
      </c>
      <c r="B60" s="190"/>
      <c r="C60" s="190"/>
      <c r="D60" s="190"/>
      <c r="E60" s="190"/>
      <c r="F60" s="190"/>
      <c r="G60" s="16">
        <v>53</v>
      </c>
      <c r="H60" s="34">
        <f>SUM(H61:H69)</f>
        <v>9096549</v>
      </c>
      <c r="I60" s="34">
        <f>SUM(I61:I69)</f>
        <v>9499461</v>
      </c>
    </row>
    <row r="61" spans="1:9" ht="12.75" customHeight="1" x14ac:dyDescent="0.2">
      <c r="A61" s="189" t="s">
        <v>23</v>
      </c>
      <c r="B61" s="189"/>
      <c r="C61" s="189"/>
      <c r="D61" s="189"/>
      <c r="E61" s="189"/>
      <c r="F61" s="189"/>
      <c r="G61" s="15">
        <v>54</v>
      </c>
      <c r="H61" s="33">
        <v>0</v>
      </c>
      <c r="I61" s="33">
        <v>0</v>
      </c>
    </row>
    <row r="62" spans="1:9" ht="27.6" customHeight="1" x14ac:dyDescent="0.2">
      <c r="A62" s="189" t="s">
        <v>24</v>
      </c>
      <c r="B62" s="189"/>
      <c r="C62" s="189"/>
      <c r="D62" s="189"/>
      <c r="E62" s="189"/>
      <c r="F62" s="189"/>
      <c r="G62" s="15">
        <v>55</v>
      </c>
      <c r="H62" s="33">
        <v>0</v>
      </c>
      <c r="I62" s="33">
        <v>0</v>
      </c>
    </row>
    <row r="63" spans="1:9" ht="12.75" customHeight="1" x14ac:dyDescent="0.2">
      <c r="A63" s="189" t="s">
        <v>25</v>
      </c>
      <c r="B63" s="189"/>
      <c r="C63" s="189"/>
      <c r="D63" s="189"/>
      <c r="E63" s="189"/>
      <c r="F63" s="189"/>
      <c r="G63" s="15">
        <v>56</v>
      </c>
      <c r="H63" s="33">
        <v>0</v>
      </c>
      <c r="I63" s="33">
        <v>0</v>
      </c>
    </row>
    <row r="64" spans="1:9" ht="25.9" customHeight="1" x14ac:dyDescent="0.2">
      <c r="A64" s="189" t="s">
        <v>55</v>
      </c>
      <c r="B64" s="189"/>
      <c r="C64" s="189"/>
      <c r="D64" s="189"/>
      <c r="E64" s="189"/>
      <c r="F64" s="189"/>
      <c r="G64" s="15">
        <v>57</v>
      </c>
      <c r="H64" s="33">
        <v>0</v>
      </c>
      <c r="I64" s="33">
        <v>0</v>
      </c>
    </row>
    <row r="65" spans="1:9" ht="21.6" customHeight="1" x14ac:dyDescent="0.2">
      <c r="A65" s="189" t="s">
        <v>27</v>
      </c>
      <c r="B65" s="189"/>
      <c r="C65" s="189"/>
      <c r="D65" s="189"/>
      <c r="E65" s="189"/>
      <c r="F65" s="189"/>
      <c r="G65" s="15">
        <v>58</v>
      </c>
      <c r="H65" s="33">
        <v>0</v>
      </c>
      <c r="I65" s="33">
        <v>0</v>
      </c>
    </row>
    <row r="66" spans="1:9" ht="21.6" customHeight="1" x14ac:dyDescent="0.2">
      <c r="A66" s="189" t="s">
        <v>28</v>
      </c>
      <c r="B66" s="189"/>
      <c r="C66" s="189"/>
      <c r="D66" s="189"/>
      <c r="E66" s="189"/>
      <c r="F66" s="189"/>
      <c r="G66" s="15">
        <v>59</v>
      </c>
      <c r="H66" s="33">
        <v>0</v>
      </c>
      <c r="I66" s="33">
        <v>0</v>
      </c>
    </row>
    <row r="67" spans="1:9" ht="12.75" customHeight="1" x14ac:dyDescent="0.2">
      <c r="A67" s="189" t="s">
        <v>29</v>
      </c>
      <c r="B67" s="189"/>
      <c r="C67" s="189"/>
      <c r="D67" s="189"/>
      <c r="E67" s="189"/>
      <c r="F67" s="189"/>
      <c r="G67" s="15">
        <v>60</v>
      </c>
      <c r="H67" s="33">
        <v>186</v>
      </c>
      <c r="I67" s="33">
        <v>186</v>
      </c>
    </row>
    <row r="68" spans="1:9" ht="12.75" customHeight="1" x14ac:dyDescent="0.2">
      <c r="A68" s="189" t="s">
        <v>30</v>
      </c>
      <c r="B68" s="189"/>
      <c r="C68" s="189"/>
      <c r="D68" s="189"/>
      <c r="E68" s="189"/>
      <c r="F68" s="189"/>
      <c r="G68" s="15">
        <v>61</v>
      </c>
      <c r="H68" s="33">
        <v>9094300</v>
      </c>
      <c r="I68" s="33">
        <v>9498529</v>
      </c>
    </row>
    <row r="69" spans="1:9" ht="12.75" customHeight="1" x14ac:dyDescent="0.2">
      <c r="A69" s="189" t="s">
        <v>56</v>
      </c>
      <c r="B69" s="189"/>
      <c r="C69" s="189"/>
      <c r="D69" s="189"/>
      <c r="E69" s="189"/>
      <c r="F69" s="189"/>
      <c r="G69" s="15">
        <v>62</v>
      </c>
      <c r="H69" s="33">
        <v>2063</v>
      </c>
      <c r="I69" s="33">
        <v>746</v>
      </c>
    </row>
    <row r="70" spans="1:9" ht="12.75" customHeight="1" x14ac:dyDescent="0.2">
      <c r="A70" s="189" t="s">
        <v>57</v>
      </c>
      <c r="B70" s="189"/>
      <c r="C70" s="189"/>
      <c r="D70" s="189"/>
      <c r="E70" s="189"/>
      <c r="F70" s="189"/>
      <c r="G70" s="15">
        <v>63</v>
      </c>
      <c r="H70" s="33">
        <v>16624810</v>
      </c>
      <c r="I70" s="33">
        <v>33748743</v>
      </c>
    </row>
    <row r="71" spans="1:9" ht="12.75" customHeight="1" x14ac:dyDescent="0.2">
      <c r="A71" s="206" t="s">
        <v>58</v>
      </c>
      <c r="B71" s="206"/>
      <c r="C71" s="206"/>
      <c r="D71" s="206"/>
      <c r="E71" s="206"/>
      <c r="F71" s="206"/>
      <c r="G71" s="15">
        <v>64</v>
      </c>
      <c r="H71" s="33">
        <v>18835721</v>
      </c>
      <c r="I71" s="33">
        <v>14858319</v>
      </c>
    </row>
    <row r="72" spans="1:9" ht="12.75" customHeight="1" x14ac:dyDescent="0.2">
      <c r="A72" s="191" t="s">
        <v>383</v>
      </c>
      <c r="B72" s="191"/>
      <c r="C72" s="191"/>
      <c r="D72" s="191"/>
      <c r="E72" s="191"/>
      <c r="F72" s="191"/>
      <c r="G72" s="16">
        <v>65</v>
      </c>
      <c r="H72" s="34">
        <f>H8+H9+H44+H71</f>
        <v>862133764</v>
      </c>
      <c r="I72" s="34">
        <f>I8+I9+I44+I71</f>
        <v>1256325736</v>
      </c>
    </row>
    <row r="73" spans="1:9" ht="12.75" customHeight="1" x14ac:dyDescent="0.2">
      <c r="A73" s="206" t="s">
        <v>59</v>
      </c>
      <c r="B73" s="206"/>
      <c r="C73" s="206"/>
      <c r="D73" s="206"/>
      <c r="E73" s="206"/>
      <c r="F73" s="206"/>
      <c r="G73" s="15">
        <v>66</v>
      </c>
      <c r="H73" s="33">
        <v>0</v>
      </c>
      <c r="I73" s="33">
        <v>0</v>
      </c>
    </row>
    <row r="74" spans="1:9" x14ac:dyDescent="0.2">
      <c r="A74" s="208" t="s">
        <v>60</v>
      </c>
      <c r="B74" s="209"/>
      <c r="C74" s="209"/>
      <c r="D74" s="209"/>
      <c r="E74" s="209"/>
      <c r="F74" s="209"/>
      <c r="G74" s="209"/>
      <c r="H74" s="209"/>
      <c r="I74" s="209"/>
    </row>
    <row r="75" spans="1:9" ht="12.75" customHeight="1" x14ac:dyDescent="0.2">
      <c r="A75" s="191" t="s">
        <v>384</v>
      </c>
      <c r="B75" s="191"/>
      <c r="C75" s="191"/>
      <c r="D75" s="191"/>
      <c r="E75" s="191"/>
      <c r="F75" s="191"/>
      <c r="G75" s="16">
        <v>67</v>
      </c>
      <c r="H75" s="34">
        <f>H76+H77+H78+H84+H85+H89+H92+H95</f>
        <v>304117926</v>
      </c>
      <c r="I75" s="34">
        <f>I76+I77+I78+I84+I85+I89+I92+I95</f>
        <v>224421853</v>
      </c>
    </row>
    <row r="76" spans="1:9" ht="12.75" customHeight="1" x14ac:dyDescent="0.2">
      <c r="A76" s="189" t="s">
        <v>61</v>
      </c>
      <c r="B76" s="189"/>
      <c r="C76" s="189"/>
      <c r="D76" s="189"/>
      <c r="E76" s="189"/>
      <c r="F76" s="189"/>
      <c r="G76" s="15">
        <v>68</v>
      </c>
      <c r="H76" s="33">
        <v>277879530</v>
      </c>
      <c r="I76" s="33">
        <v>277879530</v>
      </c>
    </row>
    <row r="77" spans="1:9" ht="12.75" customHeight="1" x14ac:dyDescent="0.2">
      <c r="A77" s="189" t="s">
        <v>62</v>
      </c>
      <c r="B77" s="189"/>
      <c r="C77" s="189"/>
      <c r="D77" s="189"/>
      <c r="E77" s="189"/>
      <c r="F77" s="189"/>
      <c r="G77" s="15">
        <v>69</v>
      </c>
      <c r="H77" s="33">
        <v>0</v>
      </c>
      <c r="I77" s="33">
        <v>0</v>
      </c>
    </row>
    <row r="78" spans="1:9" ht="12.75" customHeight="1" x14ac:dyDescent="0.2">
      <c r="A78" s="190" t="s">
        <v>63</v>
      </c>
      <c r="B78" s="190"/>
      <c r="C78" s="190"/>
      <c r="D78" s="190"/>
      <c r="E78" s="190"/>
      <c r="F78" s="190"/>
      <c r="G78" s="16">
        <v>70</v>
      </c>
      <c r="H78" s="34">
        <f>SUM(H79:H83)</f>
        <v>110554273</v>
      </c>
      <c r="I78" s="34">
        <f>SUM(I79:I83)</f>
        <v>27617272</v>
      </c>
    </row>
    <row r="79" spans="1:9" ht="12.75" customHeight="1" x14ac:dyDescent="0.2">
      <c r="A79" s="189" t="s">
        <v>64</v>
      </c>
      <c r="B79" s="189"/>
      <c r="C79" s="189"/>
      <c r="D79" s="189"/>
      <c r="E79" s="189"/>
      <c r="F79" s="189"/>
      <c r="G79" s="15">
        <v>71</v>
      </c>
      <c r="H79" s="33">
        <v>14549784</v>
      </c>
      <c r="I79" s="33">
        <v>14549784</v>
      </c>
    </row>
    <row r="80" spans="1:9" ht="12.75" customHeight="1" x14ac:dyDescent="0.2">
      <c r="A80" s="189" t="s">
        <v>65</v>
      </c>
      <c r="B80" s="189"/>
      <c r="C80" s="189"/>
      <c r="D80" s="189"/>
      <c r="E80" s="189"/>
      <c r="F80" s="189"/>
      <c r="G80" s="15">
        <v>72</v>
      </c>
      <c r="H80" s="33">
        <v>0</v>
      </c>
      <c r="I80" s="33">
        <v>0</v>
      </c>
    </row>
    <row r="81" spans="1:9" ht="12.75" customHeight="1" x14ac:dyDescent="0.2">
      <c r="A81" s="189" t="s">
        <v>66</v>
      </c>
      <c r="B81" s="189"/>
      <c r="C81" s="189"/>
      <c r="D81" s="189"/>
      <c r="E81" s="189"/>
      <c r="F81" s="189"/>
      <c r="G81" s="15">
        <v>73</v>
      </c>
      <c r="H81" s="33">
        <v>-2940</v>
      </c>
      <c r="I81" s="33">
        <v>-2940</v>
      </c>
    </row>
    <row r="82" spans="1:9" ht="12.75" customHeight="1" x14ac:dyDescent="0.2">
      <c r="A82" s="189" t="s">
        <v>67</v>
      </c>
      <c r="B82" s="189"/>
      <c r="C82" s="189"/>
      <c r="D82" s="189"/>
      <c r="E82" s="189"/>
      <c r="F82" s="189"/>
      <c r="G82" s="15">
        <v>74</v>
      </c>
      <c r="H82" s="33">
        <v>0</v>
      </c>
      <c r="I82" s="33">
        <v>0</v>
      </c>
    </row>
    <row r="83" spans="1:9" ht="12.75" customHeight="1" x14ac:dyDescent="0.2">
      <c r="A83" s="189" t="s">
        <v>68</v>
      </c>
      <c r="B83" s="189"/>
      <c r="C83" s="189"/>
      <c r="D83" s="189"/>
      <c r="E83" s="189"/>
      <c r="F83" s="189"/>
      <c r="G83" s="15">
        <v>75</v>
      </c>
      <c r="H83" s="33">
        <f>113611029-17603599-1</f>
        <v>96007429</v>
      </c>
      <c r="I83" s="33">
        <v>13070428</v>
      </c>
    </row>
    <row r="84" spans="1:9" ht="12.75" customHeight="1" x14ac:dyDescent="0.2">
      <c r="A84" s="207" t="s">
        <v>69</v>
      </c>
      <c r="B84" s="207"/>
      <c r="C84" s="207"/>
      <c r="D84" s="207"/>
      <c r="E84" s="207"/>
      <c r="F84" s="207"/>
      <c r="G84" s="118">
        <v>76</v>
      </c>
      <c r="H84" s="119">
        <v>0</v>
      </c>
      <c r="I84" s="119">
        <v>0</v>
      </c>
    </row>
    <row r="85" spans="1:9" ht="12.75" customHeight="1" x14ac:dyDescent="0.2">
      <c r="A85" s="190" t="s">
        <v>70</v>
      </c>
      <c r="B85" s="190"/>
      <c r="C85" s="190"/>
      <c r="D85" s="190"/>
      <c r="E85" s="190"/>
      <c r="F85" s="190"/>
      <c r="G85" s="16">
        <v>77</v>
      </c>
      <c r="H85" s="34">
        <f>H86+H87+H88</f>
        <v>-1378876</v>
      </c>
      <c r="I85" s="34">
        <f>I86+I87+I88</f>
        <v>-1248500</v>
      </c>
    </row>
    <row r="86" spans="1:9" ht="12.75" customHeight="1" x14ac:dyDescent="0.2">
      <c r="A86" s="189" t="s">
        <v>71</v>
      </c>
      <c r="B86" s="189"/>
      <c r="C86" s="189"/>
      <c r="D86" s="189"/>
      <c r="E86" s="189"/>
      <c r="F86" s="189"/>
      <c r="G86" s="15">
        <v>78</v>
      </c>
      <c r="H86" s="33">
        <v>-1006200</v>
      </c>
      <c r="I86" s="33">
        <v>-774000</v>
      </c>
    </row>
    <row r="87" spans="1:9" ht="12.75" customHeight="1" x14ac:dyDescent="0.2">
      <c r="A87" s="189" t="s">
        <v>72</v>
      </c>
      <c r="B87" s="189"/>
      <c r="C87" s="189"/>
      <c r="D87" s="189"/>
      <c r="E87" s="189"/>
      <c r="F87" s="189"/>
      <c r="G87" s="15">
        <v>79</v>
      </c>
      <c r="H87" s="33">
        <v>-372676</v>
      </c>
      <c r="I87" s="33">
        <v>-474500</v>
      </c>
    </row>
    <row r="88" spans="1:9" ht="12.75" customHeight="1" x14ac:dyDescent="0.2">
      <c r="A88" s="189" t="s">
        <v>73</v>
      </c>
      <c r="B88" s="189"/>
      <c r="C88" s="189"/>
      <c r="D88" s="189"/>
      <c r="E88" s="189"/>
      <c r="F88" s="189"/>
      <c r="G88" s="15">
        <v>80</v>
      </c>
      <c r="H88" s="33">
        <v>0</v>
      </c>
      <c r="I88" s="33">
        <v>0</v>
      </c>
    </row>
    <row r="89" spans="1:9" ht="12.75" customHeight="1" x14ac:dyDescent="0.2">
      <c r="A89" s="190" t="s">
        <v>74</v>
      </c>
      <c r="B89" s="190"/>
      <c r="C89" s="190"/>
      <c r="D89" s="190"/>
      <c r="E89" s="190"/>
      <c r="F89" s="190"/>
      <c r="G89" s="16">
        <v>81</v>
      </c>
      <c r="H89" s="34">
        <f>H90-H91</f>
        <v>0</v>
      </c>
      <c r="I89" s="34">
        <f>I90-I91</f>
        <v>0</v>
      </c>
    </row>
    <row r="90" spans="1:9" ht="12.75" customHeight="1" x14ac:dyDescent="0.2">
      <c r="A90" s="189" t="s">
        <v>75</v>
      </c>
      <c r="B90" s="189"/>
      <c r="C90" s="189"/>
      <c r="D90" s="189"/>
      <c r="E90" s="189"/>
      <c r="F90" s="189"/>
      <c r="G90" s="15">
        <v>82</v>
      </c>
      <c r="H90" s="33">
        <v>0</v>
      </c>
      <c r="I90" s="33">
        <v>0</v>
      </c>
    </row>
    <row r="91" spans="1:9" ht="12.75" customHeight="1" x14ac:dyDescent="0.2">
      <c r="A91" s="189" t="s">
        <v>76</v>
      </c>
      <c r="B91" s="189"/>
      <c r="C91" s="189"/>
      <c r="D91" s="189"/>
      <c r="E91" s="189"/>
      <c r="F91" s="189"/>
      <c r="G91" s="15">
        <v>83</v>
      </c>
      <c r="H91" s="33">
        <v>0</v>
      </c>
      <c r="I91" s="33">
        <v>0</v>
      </c>
    </row>
    <row r="92" spans="1:9" ht="12.75" customHeight="1" x14ac:dyDescent="0.2">
      <c r="A92" s="190" t="s">
        <v>77</v>
      </c>
      <c r="B92" s="190"/>
      <c r="C92" s="190"/>
      <c r="D92" s="190"/>
      <c r="E92" s="190"/>
      <c r="F92" s="190"/>
      <c r="G92" s="16">
        <v>84</v>
      </c>
      <c r="H92" s="34">
        <f>H93-H94</f>
        <v>-82937001</v>
      </c>
      <c r="I92" s="34">
        <f>I93-I94</f>
        <v>-79826449</v>
      </c>
    </row>
    <row r="93" spans="1:9" ht="12.75" customHeight="1" x14ac:dyDescent="0.2">
      <c r="A93" s="189" t="s">
        <v>78</v>
      </c>
      <c r="B93" s="189"/>
      <c r="C93" s="189"/>
      <c r="D93" s="189"/>
      <c r="E93" s="189"/>
      <c r="F93" s="189"/>
      <c r="G93" s="15">
        <v>85</v>
      </c>
      <c r="H93" s="33">
        <v>0</v>
      </c>
      <c r="I93" s="33">
        <v>0</v>
      </c>
    </row>
    <row r="94" spans="1:9" ht="12.75" customHeight="1" x14ac:dyDescent="0.2">
      <c r="A94" s="189" t="s">
        <v>79</v>
      </c>
      <c r="B94" s="189"/>
      <c r="C94" s="189"/>
      <c r="D94" s="189"/>
      <c r="E94" s="189"/>
      <c r="F94" s="189"/>
      <c r="G94" s="15">
        <v>86</v>
      </c>
      <c r="H94" s="33">
        <v>82937001</v>
      </c>
      <c r="I94" s="33">
        <v>79826449</v>
      </c>
    </row>
    <row r="95" spans="1:9" ht="12.75" customHeight="1" x14ac:dyDescent="0.2">
      <c r="A95" s="189" t="s">
        <v>80</v>
      </c>
      <c r="B95" s="189"/>
      <c r="C95" s="189"/>
      <c r="D95" s="189"/>
      <c r="E95" s="189"/>
      <c r="F95" s="189"/>
      <c r="G95" s="15">
        <v>87</v>
      </c>
      <c r="H95" s="33">
        <v>0</v>
      </c>
      <c r="I95" s="33">
        <v>0</v>
      </c>
    </row>
    <row r="96" spans="1:9" ht="12.75" customHeight="1" x14ac:dyDescent="0.2">
      <c r="A96" s="191" t="s">
        <v>385</v>
      </c>
      <c r="B96" s="191"/>
      <c r="C96" s="191"/>
      <c r="D96" s="191"/>
      <c r="E96" s="191"/>
      <c r="F96" s="191"/>
      <c r="G96" s="16">
        <v>88</v>
      </c>
      <c r="H96" s="34">
        <f>SUM(H97:H102)</f>
        <v>33278957</v>
      </c>
      <c r="I96" s="34">
        <f>SUM(I97:I102)</f>
        <v>5256860</v>
      </c>
    </row>
    <row r="97" spans="1:9" ht="12.75" customHeight="1" x14ac:dyDescent="0.2">
      <c r="A97" s="189" t="s">
        <v>81</v>
      </c>
      <c r="B97" s="189"/>
      <c r="C97" s="189"/>
      <c r="D97" s="189"/>
      <c r="E97" s="189"/>
      <c r="F97" s="189"/>
      <c r="G97" s="15">
        <v>89</v>
      </c>
      <c r="H97" s="33">
        <v>1284589</v>
      </c>
      <c r="I97" s="33">
        <v>2247221</v>
      </c>
    </row>
    <row r="98" spans="1:9" ht="12.75" customHeight="1" x14ac:dyDescent="0.2">
      <c r="A98" s="189" t="s">
        <v>82</v>
      </c>
      <c r="B98" s="189"/>
      <c r="C98" s="189"/>
      <c r="D98" s="189"/>
      <c r="E98" s="189"/>
      <c r="F98" s="189"/>
      <c r="G98" s="15">
        <v>90</v>
      </c>
      <c r="H98" s="33">
        <v>0</v>
      </c>
      <c r="I98" s="33">
        <v>0</v>
      </c>
    </row>
    <row r="99" spans="1:9" ht="12.75" customHeight="1" x14ac:dyDescent="0.2">
      <c r="A99" s="189" t="s">
        <v>83</v>
      </c>
      <c r="B99" s="189"/>
      <c r="C99" s="189"/>
      <c r="D99" s="189"/>
      <c r="E99" s="189"/>
      <c r="F99" s="189"/>
      <c r="G99" s="15">
        <v>91</v>
      </c>
      <c r="H99" s="33">
        <v>2977740</v>
      </c>
      <c r="I99" s="33">
        <v>3009639</v>
      </c>
    </row>
    <row r="100" spans="1:9" ht="12.75" customHeight="1" x14ac:dyDescent="0.2">
      <c r="A100" s="189" t="s">
        <v>84</v>
      </c>
      <c r="B100" s="189"/>
      <c r="C100" s="189"/>
      <c r="D100" s="189"/>
      <c r="E100" s="189"/>
      <c r="F100" s="189"/>
      <c r="G100" s="15">
        <v>92</v>
      </c>
      <c r="H100" s="33">
        <v>0</v>
      </c>
      <c r="I100" s="33">
        <v>0</v>
      </c>
    </row>
    <row r="101" spans="1:9" ht="12.75" customHeight="1" x14ac:dyDescent="0.2">
      <c r="A101" s="189" t="s">
        <v>85</v>
      </c>
      <c r="B101" s="189"/>
      <c r="C101" s="189"/>
      <c r="D101" s="189"/>
      <c r="E101" s="189"/>
      <c r="F101" s="189"/>
      <c r="G101" s="15">
        <v>93</v>
      </c>
      <c r="H101" s="33">
        <v>0</v>
      </c>
      <c r="I101" s="33">
        <v>0</v>
      </c>
    </row>
    <row r="102" spans="1:9" ht="12.75" customHeight="1" x14ac:dyDescent="0.2">
      <c r="A102" s="189" t="s">
        <v>86</v>
      </c>
      <c r="B102" s="189"/>
      <c r="C102" s="189"/>
      <c r="D102" s="189"/>
      <c r="E102" s="189"/>
      <c r="F102" s="189"/>
      <c r="G102" s="15">
        <v>94</v>
      </c>
      <c r="H102" s="33">
        <v>29016628</v>
      </c>
      <c r="I102" s="33">
        <v>0</v>
      </c>
    </row>
    <row r="103" spans="1:9" ht="12.75" customHeight="1" x14ac:dyDescent="0.2">
      <c r="A103" s="191" t="s">
        <v>386</v>
      </c>
      <c r="B103" s="191"/>
      <c r="C103" s="191"/>
      <c r="D103" s="191"/>
      <c r="E103" s="191"/>
      <c r="F103" s="191"/>
      <c r="G103" s="16">
        <v>95</v>
      </c>
      <c r="H103" s="34">
        <f>SUM(H104:H114)</f>
        <v>56680400</v>
      </c>
      <c r="I103" s="34">
        <f>SUM(I104:I114)</f>
        <v>424520736</v>
      </c>
    </row>
    <row r="104" spans="1:9" ht="12.75" customHeight="1" x14ac:dyDescent="0.2">
      <c r="A104" s="189" t="s">
        <v>87</v>
      </c>
      <c r="B104" s="189"/>
      <c r="C104" s="189"/>
      <c r="D104" s="189"/>
      <c r="E104" s="189"/>
      <c r="F104" s="189"/>
      <c r="G104" s="15">
        <v>96</v>
      </c>
      <c r="H104" s="33">
        <v>0</v>
      </c>
      <c r="I104" s="33">
        <v>0</v>
      </c>
    </row>
    <row r="105" spans="1:9" ht="24.6" customHeight="1" x14ac:dyDescent="0.2">
      <c r="A105" s="189" t="s">
        <v>88</v>
      </c>
      <c r="B105" s="189"/>
      <c r="C105" s="189"/>
      <c r="D105" s="189"/>
      <c r="E105" s="189"/>
      <c r="F105" s="189"/>
      <c r="G105" s="15">
        <v>97</v>
      </c>
      <c r="H105" s="33">
        <v>0</v>
      </c>
      <c r="I105" s="33">
        <v>0</v>
      </c>
    </row>
    <row r="106" spans="1:9" ht="12.75" customHeight="1" x14ac:dyDescent="0.2">
      <c r="A106" s="189" t="s">
        <v>89</v>
      </c>
      <c r="B106" s="189"/>
      <c r="C106" s="189"/>
      <c r="D106" s="189"/>
      <c r="E106" s="189"/>
      <c r="F106" s="189"/>
      <c r="G106" s="15">
        <v>98</v>
      </c>
      <c r="H106" s="33">
        <v>0</v>
      </c>
      <c r="I106" s="33">
        <v>0</v>
      </c>
    </row>
    <row r="107" spans="1:9" ht="21.6" customHeight="1" x14ac:dyDescent="0.2">
      <c r="A107" s="189" t="s">
        <v>90</v>
      </c>
      <c r="B107" s="189"/>
      <c r="C107" s="189"/>
      <c r="D107" s="189"/>
      <c r="E107" s="189"/>
      <c r="F107" s="189"/>
      <c r="G107" s="15">
        <v>99</v>
      </c>
      <c r="H107" s="33">
        <v>0</v>
      </c>
      <c r="I107" s="33">
        <v>0</v>
      </c>
    </row>
    <row r="108" spans="1:9" ht="12.75" customHeight="1" x14ac:dyDescent="0.2">
      <c r="A108" s="189" t="s">
        <v>91</v>
      </c>
      <c r="B108" s="189"/>
      <c r="C108" s="189"/>
      <c r="D108" s="189"/>
      <c r="E108" s="189"/>
      <c r="F108" s="189"/>
      <c r="G108" s="15">
        <v>100</v>
      </c>
      <c r="H108" s="33">
        <v>786757</v>
      </c>
      <c r="I108" s="33">
        <v>798907</v>
      </c>
    </row>
    <row r="109" spans="1:9" ht="12.75" customHeight="1" x14ac:dyDescent="0.2">
      <c r="A109" s="189" t="s">
        <v>92</v>
      </c>
      <c r="B109" s="189"/>
      <c r="C109" s="189"/>
      <c r="D109" s="189"/>
      <c r="E109" s="189"/>
      <c r="F109" s="189"/>
      <c r="G109" s="15">
        <v>101</v>
      </c>
      <c r="H109" s="33">
        <v>55260934</v>
      </c>
      <c r="I109" s="33">
        <v>409445384</v>
      </c>
    </row>
    <row r="110" spans="1:9" ht="12.75" customHeight="1" x14ac:dyDescent="0.2">
      <c r="A110" s="189" t="s">
        <v>93</v>
      </c>
      <c r="B110" s="189"/>
      <c r="C110" s="189"/>
      <c r="D110" s="189"/>
      <c r="E110" s="189"/>
      <c r="F110" s="189"/>
      <c r="G110" s="15">
        <v>102</v>
      </c>
      <c r="H110" s="33">
        <v>632709</v>
      </c>
      <c r="I110" s="33">
        <v>487805</v>
      </c>
    </row>
    <row r="111" spans="1:9" ht="12.75" customHeight="1" x14ac:dyDescent="0.2">
      <c r="A111" s="189" t="s">
        <v>94</v>
      </c>
      <c r="B111" s="189"/>
      <c r="C111" s="189"/>
      <c r="D111" s="189"/>
      <c r="E111" s="189"/>
      <c r="F111" s="189"/>
      <c r="G111" s="15">
        <v>103</v>
      </c>
      <c r="H111" s="33">
        <v>0</v>
      </c>
      <c r="I111" s="33">
        <v>0</v>
      </c>
    </row>
    <row r="112" spans="1:9" ht="12.75" customHeight="1" x14ac:dyDescent="0.2">
      <c r="A112" s="189" t="s">
        <v>95</v>
      </c>
      <c r="B112" s="189"/>
      <c r="C112" s="189"/>
      <c r="D112" s="189"/>
      <c r="E112" s="189"/>
      <c r="F112" s="189"/>
      <c r="G112" s="15">
        <v>104</v>
      </c>
      <c r="H112" s="33">
        <v>0</v>
      </c>
      <c r="I112" s="33">
        <v>0</v>
      </c>
    </row>
    <row r="113" spans="1:9" ht="12.75" customHeight="1" x14ac:dyDescent="0.2">
      <c r="A113" s="189" t="s">
        <v>96</v>
      </c>
      <c r="B113" s="189"/>
      <c r="C113" s="189"/>
      <c r="D113" s="189"/>
      <c r="E113" s="189"/>
      <c r="F113" s="189"/>
      <c r="G113" s="15">
        <v>105</v>
      </c>
      <c r="H113" s="33">
        <v>0</v>
      </c>
      <c r="I113" s="33">
        <v>13788640</v>
      </c>
    </row>
    <row r="114" spans="1:9" ht="12.75" customHeight="1" x14ac:dyDescent="0.2">
      <c r="A114" s="189" t="s">
        <v>97</v>
      </c>
      <c r="B114" s="189"/>
      <c r="C114" s="189"/>
      <c r="D114" s="189"/>
      <c r="E114" s="189"/>
      <c r="F114" s="189"/>
      <c r="G114" s="15">
        <v>106</v>
      </c>
      <c r="H114" s="33">
        <v>0</v>
      </c>
      <c r="I114" s="33">
        <v>0</v>
      </c>
    </row>
    <row r="115" spans="1:9" ht="12.75" customHeight="1" x14ac:dyDescent="0.2">
      <c r="A115" s="191" t="s">
        <v>387</v>
      </c>
      <c r="B115" s="191"/>
      <c r="C115" s="191"/>
      <c r="D115" s="191"/>
      <c r="E115" s="191"/>
      <c r="F115" s="191"/>
      <c r="G115" s="16">
        <v>107</v>
      </c>
      <c r="H115" s="34">
        <f>SUM(H116:H129)</f>
        <v>433833154</v>
      </c>
      <c r="I115" s="34">
        <f>SUM(I116:I129)</f>
        <v>571786026</v>
      </c>
    </row>
    <row r="116" spans="1:9" ht="12.75" customHeight="1" x14ac:dyDescent="0.2">
      <c r="A116" s="189" t="s">
        <v>87</v>
      </c>
      <c r="B116" s="189"/>
      <c r="C116" s="189"/>
      <c r="D116" s="189"/>
      <c r="E116" s="189"/>
      <c r="F116" s="189"/>
      <c r="G116" s="15">
        <v>108</v>
      </c>
      <c r="H116" s="33">
        <v>70205</v>
      </c>
      <c r="I116" s="33">
        <v>25977</v>
      </c>
    </row>
    <row r="117" spans="1:9" ht="22.15" customHeight="1" x14ac:dyDescent="0.2">
      <c r="A117" s="189" t="s">
        <v>88</v>
      </c>
      <c r="B117" s="189"/>
      <c r="C117" s="189"/>
      <c r="D117" s="189"/>
      <c r="E117" s="189"/>
      <c r="F117" s="189"/>
      <c r="G117" s="15">
        <v>109</v>
      </c>
      <c r="H117" s="33">
        <v>0</v>
      </c>
      <c r="I117" s="33">
        <v>0</v>
      </c>
    </row>
    <row r="118" spans="1:9" ht="12.75" customHeight="1" x14ac:dyDescent="0.2">
      <c r="A118" s="189" t="s">
        <v>89</v>
      </c>
      <c r="B118" s="189"/>
      <c r="C118" s="189"/>
      <c r="D118" s="189"/>
      <c r="E118" s="189"/>
      <c r="F118" s="189"/>
      <c r="G118" s="15">
        <v>110</v>
      </c>
      <c r="H118" s="33">
        <v>0</v>
      </c>
      <c r="I118" s="33">
        <v>0</v>
      </c>
    </row>
    <row r="119" spans="1:9" ht="23.45" customHeight="1" x14ac:dyDescent="0.2">
      <c r="A119" s="189" t="s">
        <v>90</v>
      </c>
      <c r="B119" s="189"/>
      <c r="C119" s="189"/>
      <c r="D119" s="189"/>
      <c r="E119" s="189"/>
      <c r="F119" s="189"/>
      <c r="G119" s="15">
        <v>111</v>
      </c>
      <c r="H119" s="33">
        <v>0</v>
      </c>
      <c r="I119" s="33">
        <v>0</v>
      </c>
    </row>
    <row r="120" spans="1:9" ht="12.75" customHeight="1" x14ac:dyDescent="0.2">
      <c r="A120" s="189" t="s">
        <v>91</v>
      </c>
      <c r="B120" s="189"/>
      <c r="C120" s="189"/>
      <c r="D120" s="189"/>
      <c r="E120" s="189"/>
      <c r="F120" s="189"/>
      <c r="G120" s="15">
        <v>112</v>
      </c>
      <c r="H120" s="33">
        <v>8777000</v>
      </c>
      <c r="I120" s="33">
        <v>12887037</v>
      </c>
    </row>
    <row r="121" spans="1:9" ht="12.75" customHeight="1" x14ac:dyDescent="0.2">
      <c r="A121" s="189" t="s">
        <v>92</v>
      </c>
      <c r="B121" s="189"/>
      <c r="C121" s="189"/>
      <c r="D121" s="189"/>
      <c r="E121" s="189"/>
      <c r="F121" s="189"/>
      <c r="G121" s="15">
        <v>113</v>
      </c>
      <c r="H121" s="33">
        <v>85321935</v>
      </c>
      <c r="I121" s="33">
        <v>119105393</v>
      </c>
    </row>
    <row r="122" spans="1:9" ht="12.75" customHeight="1" x14ac:dyDescent="0.2">
      <c r="A122" s="189" t="s">
        <v>93</v>
      </c>
      <c r="B122" s="189"/>
      <c r="C122" s="189"/>
      <c r="D122" s="189"/>
      <c r="E122" s="189"/>
      <c r="F122" s="189"/>
      <c r="G122" s="15">
        <v>114</v>
      </c>
      <c r="H122" s="33">
        <v>1374445</v>
      </c>
      <c r="I122" s="33">
        <v>100783356</v>
      </c>
    </row>
    <row r="123" spans="1:9" ht="12.75" customHeight="1" x14ac:dyDescent="0.2">
      <c r="A123" s="189" t="s">
        <v>94</v>
      </c>
      <c r="B123" s="189"/>
      <c r="C123" s="189"/>
      <c r="D123" s="189"/>
      <c r="E123" s="189"/>
      <c r="F123" s="189"/>
      <c r="G123" s="15">
        <v>115</v>
      </c>
      <c r="H123" s="33">
        <v>194484725</v>
      </c>
      <c r="I123" s="33">
        <v>185012278</v>
      </c>
    </row>
    <row r="124" spans="1:9" x14ac:dyDescent="0.2">
      <c r="A124" s="189" t="s">
        <v>95</v>
      </c>
      <c r="B124" s="189"/>
      <c r="C124" s="189"/>
      <c r="D124" s="189"/>
      <c r="E124" s="189"/>
      <c r="F124" s="189"/>
      <c r="G124" s="15">
        <v>116</v>
      </c>
      <c r="H124" s="33">
        <v>0</v>
      </c>
      <c r="I124" s="33">
        <v>0</v>
      </c>
    </row>
    <row r="125" spans="1:9" x14ac:dyDescent="0.2">
      <c r="A125" s="189" t="s">
        <v>98</v>
      </c>
      <c r="B125" s="189"/>
      <c r="C125" s="189"/>
      <c r="D125" s="189"/>
      <c r="E125" s="189"/>
      <c r="F125" s="189"/>
      <c r="G125" s="15">
        <v>117</v>
      </c>
      <c r="H125" s="33">
        <v>10474860</v>
      </c>
      <c r="I125" s="33">
        <v>11926437</v>
      </c>
    </row>
    <row r="126" spans="1:9" x14ac:dyDescent="0.2">
      <c r="A126" s="189" t="s">
        <v>99</v>
      </c>
      <c r="B126" s="189"/>
      <c r="C126" s="189"/>
      <c r="D126" s="189"/>
      <c r="E126" s="189"/>
      <c r="F126" s="189"/>
      <c r="G126" s="15">
        <v>118</v>
      </c>
      <c r="H126" s="33">
        <v>8757928</v>
      </c>
      <c r="I126" s="33">
        <v>10256665</v>
      </c>
    </row>
    <row r="127" spans="1:9" x14ac:dyDescent="0.2">
      <c r="A127" s="189" t="s">
        <v>100</v>
      </c>
      <c r="B127" s="189"/>
      <c r="C127" s="189"/>
      <c r="D127" s="189"/>
      <c r="E127" s="189"/>
      <c r="F127" s="189"/>
      <c r="G127" s="15">
        <v>119</v>
      </c>
      <c r="H127" s="33">
        <v>0</v>
      </c>
      <c r="I127" s="33">
        <v>0</v>
      </c>
    </row>
    <row r="128" spans="1:9" x14ac:dyDescent="0.2">
      <c r="A128" s="189" t="s">
        <v>101</v>
      </c>
      <c r="B128" s="189"/>
      <c r="C128" s="189"/>
      <c r="D128" s="189"/>
      <c r="E128" s="189"/>
      <c r="F128" s="189"/>
      <c r="G128" s="15">
        <v>120</v>
      </c>
      <c r="H128" s="33">
        <v>0</v>
      </c>
      <c r="I128" s="33">
        <v>0</v>
      </c>
    </row>
    <row r="129" spans="1:9" x14ac:dyDescent="0.2">
      <c r="A129" s="189" t="s">
        <v>102</v>
      </c>
      <c r="B129" s="189"/>
      <c r="C129" s="189"/>
      <c r="D129" s="189"/>
      <c r="E129" s="189"/>
      <c r="F129" s="189"/>
      <c r="G129" s="15">
        <v>121</v>
      </c>
      <c r="H129" s="33">
        <v>124572056</v>
      </c>
      <c r="I129" s="33">
        <v>131788883</v>
      </c>
    </row>
    <row r="130" spans="1:9" ht="22.15" customHeight="1" x14ac:dyDescent="0.2">
      <c r="A130" s="206" t="s">
        <v>103</v>
      </c>
      <c r="B130" s="206"/>
      <c r="C130" s="206"/>
      <c r="D130" s="206"/>
      <c r="E130" s="206"/>
      <c r="F130" s="206"/>
      <c r="G130" s="15">
        <v>122</v>
      </c>
      <c r="H130" s="33">
        <v>34223327</v>
      </c>
      <c r="I130" s="33">
        <v>30340261</v>
      </c>
    </row>
    <row r="131" spans="1:9" x14ac:dyDescent="0.2">
      <c r="A131" s="191" t="s">
        <v>388</v>
      </c>
      <c r="B131" s="191"/>
      <c r="C131" s="191"/>
      <c r="D131" s="191"/>
      <c r="E131" s="191"/>
      <c r="F131" s="191"/>
      <c r="G131" s="16">
        <v>123</v>
      </c>
      <c r="H131" s="34">
        <f>H75+H96+H103+H115+H130</f>
        <v>862133764</v>
      </c>
      <c r="I131" s="34">
        <f>I75+I96+I103+I115+I130</f>
        <v>1256325736</v>
      </c>
    </row>
    <row r="132" spans="1:9" x14ac:dyDescent="0.2">
      <c r="A132" s="206" t="s">
        <v>104</v>
      </c>
      <c r="B132" s="206"/>
      <c r="C132" s="206"/>
      <c r="D132" s="206"/>
      <c r="E132" s="206"/>
      <c r="F132" s="206"/>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4803149606299213" right="0.55118110236220474" top="0.78740157480314965" bottom="0.78740157480314965" header="0.31496062992125984" footer="0.31496062992125984"/>
  <pageSetup paperSize="9" scale="70"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topLeftCell="A22" zoomScale="90" zoomScaleNormal="90" zoomScaleSheetLayoutView="110" workbookViewId="0">
      <selection activeCell="M22" sqref="M22"/>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9" t="s">
        <v>106</v>
      </c>
      <c r="B1" s="230"/>
      <c r="C1" s="230"/>
      <c r="D1" s="230"/>
      <c r="E1" s="230"/>
      <c r="F1" s="230"/>
      <c r="G1" s="230"/>
      <c r="H1" s="230"/>
      <c r="I1" s="230"/>
      <c r="J1" s="120"/>
      <c r="K1" s="120"/>
    </row>
    <row r="2" spans="1:11" x14ac:dyDescent="0.2">
      <c r="A2" s="228" t="s">
        <v>451</v>
      </c>
      <c r="B2" s="195"/>
      <c r="C2" s="195"/>
      <c r="D2" s="195"/>
      <c r="E2" s="195"/>
      <c r="F2" s="195"/>
      <c r="G2" s="195"/>
      <c r="H2" s="195"/>
      <c r="I2" s="195"/>
      <c r="J2" s="120"/>
      <c r="K2" s="120"/>
    </row>
    <row r="3" spans="1:11" x14ac:dyDescent="0.2">
      <c r="A3" s="216" t="s">
        <v>355</v>
      </c>
      <c r="B3" s="217"/>
      <c r="C3" s="217"/>
      <c r="D3" s="217"/>
      <c r="E3" s="217"/>
      <c r="F3" s="217"/>
      <c r="G3" s="217"/>
      <c r="H3" s="217"/>
      <c r="I3" s="217"/>
      <c r="J3" s="218"/>
      <c r="K3" s="218"/>
    </row>
    <row r="4" spans="1:11" x14ac:dyDescent="0.2">
      <c r="A4" s="219" t="s">
        <v>448</v>
      </c>
      <c r="B4" s="220"/>
      <c r="C4" s="220"/>
      <c r="D4" s="220"/>
      <c r="E4" s="220"/>
      <c r="F4" s="220"/>
      <c r="G4" s="220"/>
      <c r="H4" s="220"/>
      <c r="I4" s="220"/>
      <c r="J4" s="221"/>
      <c r="K4" s="221"/>
    </row>
    <row r="5" spans="1:11" ht="22.15" customHeight="1" x14ac:dyDescent="0.2">
      <c r="A5" s="213" t="s">
        <v>2</v>
      </c>
      <c r="B5" s="204"/>
      <c r="C5" s="204"/>
      <c r="D5" s="204"/>
      <c r="E5" s="204"/>
      <c r="F5" s="204"/>
      <c r="G5" s="213" t="s">
        <v>107</v>
      </c>
      <c r="H5" s="214" t="s">
        <v>380</v>
      </c>
      <c r="I5" s="215"/>
      <c r="J5" s="214" t="s">
        <v>347</v>
      </c>
      <c r="K5" s="215"/>
    </row>
    <row r="6" spans="1:11" x14ac:dyDescent="0.2">
      <c r="A6" s="204"/>
      <c r="B6" s="204"/>
      <c r="C6" s="204"/>
      <c r="D6" s="204"/>
      <c r="E6" s="204"/>
      <c r="F6" s="204"/>
      <c r="G6" s="204"/>
      <c r="H6" s="19" t="s">
        <v>370</v>
      </c>
      <c r="I6" s="19" t="s">
        <v>371</v>
      </c>
      <c r="J6" s="19" t="s">
        <v>370</v>
      </c>
      <c r="K6" s="19" t="s">
        <v>371</v>
      </c>
    </row>
    <row r="7" spans="1:11" x14ac:dyDescent="0.2">
      <c r="A7" s="224">
        <v>1</v>
      </c>
      <c r="B7" s="202"/>
      <c r="C7" s="202"/>
      <c r="D7" s="202"/>
      <c r="E7" s="202"/>
      <c r="F7" s="202"/>
      <c r="G7" s="18">
        <v>2</v>
      </c>
      <c r="H7" s="19">
        <v>3</v>
      </c>
      <c r="I7" s="19">
        <v>4</v>
      </c>
      <c r="J7" s="19">
        <v>5</v>
      </c>
      <c r="K7" s="19">
        <v>6</v>
      </c>
    </row>
    <row r="8" spans="1:11" x14ac:dyDescent="0.2">
      <c r="A8" s="225" t="s">
        <v>120</v>
      </c>
      <c r="B8" s="225"/>
      <c r="C8" s="225"/>
      <c r="D8" s="225"/>
      <c r="E8" s="225"/>
      <c r="F8" s="225"/>
      <c r="G8" s="20">
        <v>125</v>
      </c>
      <c r="H8" s="37">
        <f>SUM(H9:H13)</f>
        <v>1701342826</v>
      </c>
      <c r="I8" s="37">
        <f>SUM(I9:I13)</f>
        <v>394867765</v>
      </c>
      <c r="J8" s="37">
        <f>SUM(J9:J13)</f>
        <v>1727211501</v>
      </c>
      <c r="K8" s="37">
        <f>SUM(K9:K13)</f>
        <v>402479278</v>
      </c>
    </row>
    <row r="9" spans="1:11" x14ac:dyDescent="0.2">
      <c r="A9" s="189" t="s">
        <v>121</v>
      </c>
      <c r="B9" s="189"/>
      <c r="C9" s="189"/>
      <c r="D9" s="189"/>
      <c r="E9" s="189"/>
      <c r="F9" s="189"/>
      <c r="G9" s="15">
        <v>126</v>
      </c>
      <c r="H9" s="33">
        <v>130200</v>
      </c>
      <c r="I9" s="33">
        <f>+H9-94950</f>
        <v>35250</v>
      </c>
      <c r="J9" s="33">
        <v>119400</v>
      </c>
      <c r="K9" s="33">
        <f>+J9-89550</f>
        <v>29850</v>
      </c>
    </row>
    <row r="10" spans="1:11" x14ac:dyDescent="0.2">
      <c r="A10" s="189" t="s">
        <v>122</v>
      </c>
      <c r="B10" s="189"/>
      <c r="C10" s="189"/>
      <c r="D10" s="189"/>
      <c r="E10" s="189"/>
      <c r="F10" s="189"/>
      <c r="G10" s="15">
        <v>127</v>
      </c>
      <c r="H10" s="33">
        <v>1568549258</v>
      </c>
      <c r="I10" s="33">
        <f>+H10-1229885401</f>
        <v>338663857</v>
      </c>
      <c r="J10" s="33">
        <v>1598300922</v>
      </c>
      <c r="K10" s="33">
        <f>+J10-1230972236</f>
        <v>367328686</v>
      </c>
    </row>
    <row r="11" spans="1:11" x14ac:dyDescent="0.2">
      <c r="A11" s="189" t="s">
        <v>123</v>
      </c>
      <c r="B11" s="189"/>
      <c r="C11" s="189"/>
      <c r="D11" s="189"/>
      <c r="E11" s="189"/>
      <c r="F11" s="189"/>
      <c r="G11" s="15">
        <v>128</v>
      </c>
      <c r="H11" s="33">
        <v>0</v>
      </c>
      <c r="I11" s="33">
        <v>0</v>
      </c>
      <c r="J11" s="33">
        <v>0</v>
      </c>
      <c r="K11" s="33">
        <v>0</v>
      </c>
    </row>
    <row r="12" spans="1:11" x14ac:dyDescent="0.2">
      <c r="A12" s="189" t="s">
        <v>124</v>
      </c>
      <c r="B12" s="189"/>
      <c r="C12" s="189"/>
      <c r="D12" s="189"/>
      <c r="E12" s="189"/>
      <c r="F12" s="189"/>
      <c r="G12" s="15">
        <v>129</v>
      </c>
      <c r="H12" s="33">
        <v>0</v>
      </c>
      <c r="I12" s="33">
        <v>0</v>
      </c>
      <c r="J12" s="33">
        <v>0</v>
      </c>
      <c r="K12" s="33">
        <v>0</v>
      </c>
    </row>
    <row r="13" spans="1:11" x14ac:dyDescent="0.2">
      <c r="A13" s="189" t="s">
        <v>125</v>
      </c>
      <c r="B13" s="189"/>
      <c r="C13" s="189"/>
      <c r="D13" s="189"/>
      <c r="E13" s="189"/>
      <c r="F13" s="189"/>
      <c r="G13" s="15">
        <v>130</v>
      </c>
      <c r="H13" s="33">
        <v>132663368</v>
      </c>
      <c r="I13" s="33">
        <f>+H13-76494710</f>
        <v>56168658</v>
      </c>
      <c r="J13" s="33">
        <v>128791179</v>
      </c>
      <c r="K13" s="33">
        <f>+J13-93670437</f>
        <v>35120742</v>
      </c>
    </row>
    <row r="14" spans="1:11" x14ac:dyDescent="0.2">
      <c r="A14" s="225" t="s">
        <v>126</v>
      </c>
      <c r="B14" s="225"/>
      <c r="C14" s="225"/>
      <c r="D14" s="225"/>
      <c r="E14" s="225"/>
      <c r="F14" s="225"/>
      <c r="G14" s="20">
        <v>131</v>
      </c>
      <c r="H14" s="37">
        <f>H15+H16+H20+H24+H25+H26+H29+H36</f>
        <v>1777845568</v>
      </c>
      <c r="I14" s="37">
        <f>I15+I16+I20+I24+I25+I26+I29+I36</f>
        <v>440272446</v>
      </c>
      <c r="J14" s="37">
        <f>J15+J16+J20+J24+J25+J26+J29+J36</f>
        <v>1783064111</v>
      </c>
      <c r="K14" s="37">
        <f>K15+K16+K20+K24+K25+K26+K29+K36</f>
        <v>427907952</v>
      </c>
    </row>
    <row r="15" spans="1:11" x14ac:dyDescent="0.2">
      <c r="A15" s="189" t="s">
        <v>108</v>
      </c>
      <c r="B15" s="189"/>
      <c r="C15" s="189"/>
      <c r="D15" s="189"/>
      <c r="E15" s="189"/>
      <c r="F15" s="189"/>
      <c r="G15" s="15">
        <v>132</v>
      </c>
      <c r="H15" s="33">
        <v>0</v>
      </c>
      <c r="I15" s="33">
        <v>0</v>
      </c>
      <c r="J15" s="33">
        <v>0</v>
      </c>
      <c r="K15" s="33">
        <v>0</v>
      </c>
    </row>
    <row r="16" spans="1:11" x14ac:dyDescent="0.2">
      <c r="A16" s="234" t="s">
        <v>127</v>
      </c>
      <c r="B16" s="234"/>
      <c r="C16" s="234"/>
      <c r="D16" s="234"/>
      <c r="E16" s="234"/>
      <c r="F16" s="234"/>
      <c r="G16" s="20">
        <v>133</v>
      </c>
      <c r="H16" s="37">
        <f>SUM(H17:H19)</f>
        <v>1314459840</v>
      </c>
      <c r="I16" s="37">
        <f>SUM(I17:I19)</f>
        <v>295944925</v>
      </c>
      <c r="J16" s="37">
        <f>SUM(J17:J19)</f>
        <v>1202019083</v>
      </c>
      <c r="K16" s="37">
        <f>SUM(K17:K19)</f>
        <v>274243239</v>
      </c>
    </row>
    <row r="17" spans="1:11" x14ac:dyDescent="0.2">
      <c r="A17" s="231" t="s">
        <v>128</v>
      </c>
      <c r="B17" s="231"/>
      <c r="C17" s="231"/>
      <c r="D17" s="231"/>
      <c r="E17" s="231"/>
      <c r="F17" s="231"/>
      <c r="G17" s="15">
        <v>134</v>
      </c>
      <c r="H17" s="33">
        <v>374038870</v>
      </c>
      <c r="I17" s="33">
        <f>+H17-288296320</f>
        <v>85742550</v>
      </c>
      <c r="J17" s="33">
        <v>358035117</v>
      </c>
      <c r="K17" s="33">
        <f>+J17-277494124</f>
        <v>80540993</v>
      </c>
    </row>
    <row r="18" spans="1:11" x14ac:dyDescent="0.2">
      <c r="A18" s="231" t="s">
        <v>129</v>
      </c>
      <c r="B18" s="231"/>
      <c r="C18" s="231"/>
      <c r="D18" s="231"/>
      <c r="E18" s="231"/>
      <c r="F18" s="231"/>
      <c r="G18" s="15">
        <v>135</v>
      </c>
      <c r="H18" s="33">
        <v>0</v>
      </c>
      <c r="I18" s="33">
        <v>0</v>
      </c>
      <c r="J18" s="33">
        <v>0</v>
      </c>
      <c r="K18" s="33">
        <v>0</v>
      </c>
    </row>
    <row r="19" spans="1:11" x14ac:dyDescent="0.2">
      <c r="A19" s="231" t="s">
        <v>130</v>
      </c>
      <c r="B19" s="231"/>
      <c r="C19" s="231"/>
      <c r="D19" s="231"/>
      <c r="E19" s="231"/>
      <c r="F19" s="231"/>
      <c r="G19" s="15">
        <v>136</v>
      </c>
      <c r="H19" s="33">
        <v>940420970</v>
      </c>
      <c r="I19" s="33">
        <f>+H19-730218595</f>
        <v>210202375</v>
      </c>
      <c r="J19" s="33">
        <v>843983966</v>
      </c>
      <c r="K19" s="33">
        <f>+J19-650281720</f>
        <v>193702246</v>
      </c>
    </row>
    <row r="20" spans="1:11" x14ac:dyDescent="0.2">
      <c r="A20" s="234" t="s">
        <v>131</v>
      </c>
      <c r="B20" s="234"/>
      <c r="C20" s="234"/>
      <c r="D20" s="234"/>
      <c r="E20" s="234"/>
      <c r="F20" s="234"/>
      <c r="G20" s="20">
        <v>137</v>
      </c>
      <c r="H20" s="37">
        <f>SUM(H21:H23)</f>
        <v>229428027</v>
      </c>
      <c r="I20" s="37">
        <f>SUM(I21:I23)</f>
        <v>58489565</v>
      </c>
      <c r="J20" s="37">
        <f>SUM(J21:J23)</f>
        <v>245915270</v>
      </c>
      <c r="K20" s="37">
        <f>SUM(K21:K23)</f>
        <v>64438480</v>
      </c>
    </row>
    <row r="21" spans="1:11" x14ac:dyDescent="0.2">
      <c r="A21" s="231" t="s">
        <v>109</v>
      </c>
      <c r="B21" s="231"/>
      <c r="C21" s="231"/>
      <c r="D21" s="231"/>
      <c r="E21" s="231"/>
      <c r="F21" s="231"/>
      <c r="G21" s="15">
        <v>138</v>
      </c>
      <c r="H21" s="33">
        <v>123803834</v>
      </c>
      <c r="I21" s="33">
        <f>+H21-92034064</f>
        <v>31769770</v>
      </c>
      <c r="J21" s="33">
        <v>133929102</v>
      </c>
      <c r="K21" s="33">
        <f>+J21-98036116</f>
        <v>35892986</v>
      </c>
    </row>
    <row r="22" spans="1:11" x14ac:dyDescent="0.2">
      <c r="A22" s="231" t="s">
        <v>110</v>
      </c>
      <c r="B22" s="231"/>
      <c r="C22" s="231"/>
      <c r="D22" s="231"/>
      <c r="E22" s="231"/>
      <c r="F22" s="231"/>
      <c r="G22" s="15">
        <v>139</v>
      </c>
      <c r="H22" s="33">
        <v>63241207</v>
      </c>
      <c r="I22" s="33">
        <f>+H22-47280938</f>
        <v>15960269</v>
      </c>
      <c r="J22" s="33">
        <v>66775471</v>
      </c>
      <c r="K22" s="33">
        <f>+J22-49763560</f>
        <v>17011911</v>
      </c>
    </row>
    <row r="23" spans="1:11" x14ac:dyDescent="0.2">
      <c r="A23" s="231" t="s">
        <v>111</v>
      </c>
      <c r="B23" s="231"/>
      <c r="C23" s="231"/>
      <c r="D23" s="231"/>
      <c r="E23" s="231"/>
      <c r="F23" s="231"/>
      <c r="G23" s="15">
        <v>140</v>
      </c>
      <c r="H23" s="33">
        <v>42382986</v>
      </c>
      <c r="I23" s="33">
        <f>+H23-31623460</f>
        <v>10759526</v>
      </c>
      <c r="J23" s="33">
        <v>45210697</v>
      </c>
      <c r="K23" s="33">
        <f>+J23-33677114</f>
        <v>11533583</v>
      </c>
    </row>
    <row r="24" spans="1:11" x14ac:dyDescent="0.2">
      <c r="A24" s="189" t="s">
        <v>112</v>
      </c>
      <c r="B24" s="189"/>
      <c r="C24" s="189"/>
      <c r="D24" s="189"/>
      <c r="E24" s="189"/>
      <c r="F24" s="189"/>
      <c r="G24" s="15">
        <v>141</v>
      </c>
      <c r="H24" s="33">
        <v>100868117</v>
      </c>
      <c r="I24" s="33">
        <f>+H24-72573221</f>
        <v>28294896</v>
      </c>
      <c r="J24" s="33">
        <v>208647293</v>
      </c>
      <c r="K24" s="33">
        <f>+J24-154633204</f>
        <v>54014089</v>
      </c>
    </row>
    <row r="25" spans="1:11" x14ac:dyDescent="0.2">
      <c r="A25" s="189" t="s">
        <v>113</v>
      </c>
      <c r="B25" s="189"/>
      <c r="C25" s="189"/>
      <c r="D25" s="189"/>
      <c r="E25" s="189"/>
      <c r="F25" s="189"/>
      <c r="G25" s="15">
        <v>142</v>
      </c>
      <c r="H25" s="33">
        <v>114841182</v>
      </c>
      <c r="I25" s="33">
        <f>+H25-69375994</f>
        <v>45465188</v>
      </c>
      <c r="J25" s="33">
        <v>108404314</v>
      </c>
      <c r="K25" s="33">
        <f>+J25-82452799</f>
        <v>25951515</v>
      </c>
    </row>
    <row r="26" spans="1:11" x14ac:dyDescent="0.2">
      <c r="A26" s="234" t="s">
        <v>132</v>
      </c>
      <c r="B26" s="234"/>
      <c r="C26" s="234"/>
      <c r="D26" s="234"/>
      <c r="E26" s="234"/>
      <c r="F26" s="234"/>
      <c r="G26" s="20">
        <v>143</v>
      </c>
      <c r="H26" s="37">
        <f>H27+H28</f>
        <v>3629634</v>
      </c>
      <c r="I26" s="37">
        <f>I27+I28</f>
        <v>3524797</v>
      </c>
      <c r="J26" s="37">
        <f>J27+J28</f>
        <v>820722</v>
      </c>
      <c r="K26" s="37">
        <f>K27+K28</f>
        <v>820722</v>
      </c>
    </row>
    <row r="27" spans="1:11" x14ac:dyDescent="0.2">
      <c r="A27" s="231" t="s">
        <v>133</v>
      </c>
      <c r="B27" s="231"/>
      <c r="C27" s="231"/>
      <c r="D27" s="231"/>
      <c r="E27" s="231"/>
      <c r="F27" s="231"/>
      <c r="G27" s="15">
        <v>144</v>
      </c>
      <c r="H27" s="33">
        <v>0</v>
      </c>
      <c r="I27" s="33">
        <v>0</v>
      </c>
      <c r="J27" s="33">
        <v>0</v>
      </c>
      <c r="K27" s="33">
        <v>0</v>
      </c>
    </row>
    <row r="28" spans="1:11" x14ac:dyDescent="0.2">
      <c r="A28" s="231" t="s">
        <v>134</v>
      </c>
      <c r="B28" s="231"/>
      <c r="C28" s="231"/>
      <c r="D28" s="231"/>
      <c r="E28" s="231"/>
      <c r="F28" s="231"/>
      <c r="G28" s="15">
        <v>145</v>
      </c>
      <c r="H28" s="33">
        <v>3629634</v>
      </c>
      <c r="I28" s="33">
        <f>+H28-104837</f>
        <v>3524797</v>
      </c>
      <c r="J28" s="33">
        <v>820722</v>
      </c>
      <c r="K28" s="33">
        <f>+J28-0</f>
        <v>820722</v>
      </c>
    </row>
    <row r="29" spans="1:11" x14ac:dyDescent="0.2">
      <c r="A29" s="234" t="s">
        <v>135</v>
      </c>
      <c r="B29" s="234"/>
      <c r="C29" s="234"/>
      <c r="D29" s="234"/>
      <c r="E29" s="234"/>
      <c r="F29" s="234"/>
      <c r="G29" s="20">
        <v>146</v>
      </c>
      <c r="H29" s="37">
        <f>SUM(H30:H35)</f>
        <v>1475763</v>
      </c>
      <c r="I29" s="37">
        <f>SUM(I30:I35)</f>
        <v>1475763</v>
      </c>
      <c r="J29" s="37">
        <f>SUM(J30:J35)</f>
        <v>1279344</v>
      </c>
      <c r="K29" s="37">
        <f>SUM(K30:K35)</f>
        <v>1279344</v>
      </c>
    </row>
    <row r="30" spans="1:11" x14ac:dyDescent="0.2">
      <c r="A30" s="231" t="s">
        <v>136</v>
      </c>
      <c r="B30" s="231"/>
      <c r="C30" s="231"/>
      <c r="D30" s="231"/>
      <c r="E30" s="231"/>
      <c r="F30" s="231"/>
      <c r="G30" s="15">
        <v>147</v>
      </c>
      <c r="H30" s="33">
        <v>25344</v>
      </c>
      <c r="I30" s="33">
        <f>+H30-0</f>
        <v>25344</v>
      </c>
      <c r="J30" s="33">
        <v>962631</v>
      </c>
      <c r="K30" s="33">
        <f>J30-0</f>
        <v>962631</v>
      </c>
    </row>
    <row r="31" spans="1:11" x14ac:dyDescent="0.2">
      <c r="A31" s="231" t="s">
        <v>137</v>
      </c>
      <c r="B31" s="231"/>
      <c r="C31" s="231"/>
      <c r="D31" s="231"/>
      <c r="E31" s="231"/>
      <c r="F31" s="231"/>
      <c r="G31" s="15">
        <v>148</v>
      </c>
      <c r="H31" s="33">
        <v>0</v>
      </c>
      <c r="I31" s="33">
        <v>0</v>
      </c>
      <c r="J31" s="33">
        <v>0</v>
      </c>
      <c r="K31" s="33">
        <v>0</v>
      </c>
    </row>
    <row r="32" spans="1:11" x14ac:dyDescent="0.2">
      <c r="A32" s="231" t="s">
        <v>138</v>
      </c>
      <c r="B32" s="231"/>
      <c r="C32" s="231"/>
      <c r="D32" s="231"/>
      <c r="E32" s="231"/>
      <c r="F32" s="231"/>
      <c r="G32" s="15">
        <v>149</v>
      </c>
      <c r="H32" s="33">
        <v>139132</v>
      </c>
      <c r="I32" s="33">
        <f>+H32-0</f>
        <v>139132</v>
      </c>
      <c r="J32" s="33">
        <v>92539</v>
      </c>
      <c r="K32" s="33">
        <f>J32-0</f>
        <v>92539</v>
      </c>
    </row>
    <row r="33" spans="1:11" x14ac:dyDescent="0.2">
      <c r="A33" s="231" t="s">
        <v>139</v>
      </c>
      <c r="B33" s="231"/>
      <c r="C33" s="231"/>
      <c r="D33" s="231"/>
      <c r="E33" s="231"/>
      <c r="F33" s="231"/>
      <c r="G33" s="15">
        <v>150</v>
      </c>
      <c r="H33" s="33">
        <v>0</v>
      </c>
      <c r="I33" s="33">
        <v>0</v>
      </c>
      <c r="J33" s="33">
        <v>0</v>
      </c>
      <c r="K33" s="33">
        <v>0</v>
      </c>
    </row>
    <row r="34" spans="1:11" x14ac:dyDescent="0.2">
      <c r="A34" s="231" t="s">
        <v>140</v>
      </c>
      <c r="B34" s="231"/>
      <c r="C34" s="231"/>
      <c r="D34" s="231"/>
      <c r="E34" s="231"/>
      <c r="F34" s="231"/>
      <c r="G34" s="15">
        <v>151</v>
      </c>
      <c r="H34" s="33">
        <v>0</v>
      </c>
      <c r="I34" s="33">
        <v>0</v>
      </c>
      <c r="J34" s="33">
        <v>0</v>
      </c>
      <c r="K34" s="33">
        <v>0</v>
      </c>
    </row>
    <row r="35" spans="1:11" x14ac:dyDescent="0.2">
      <c r="A35" s="231" t="s">
        <v>141</v>
      </c>
      <c r="B35" s="231"/>
      <c r="C35" s="231"/>
      <c r="D35" s="231"/>
      <c r="E35" s="231"/>
      <c r="F35" s="231"/>
      <c r="G35" s="15">
        <v>152</v>
      </c>
      <c r="H35" s="33">
        <v>1311287</v>
      </c>
      <c r="I35" s="33">
        <f>+H35-0</f>
        <v>1311287</v>
      </c>
      <c r="J35" s="33">
        <v>224174</v>
      </c>
      <c r="K35" s="33">
        <f>J35-0</f>
        <v>224174</v>
      </c>
    </row>
    <row r="36" spans="1:11" x14ac:dyDescent="0.2">
      <c r="A36" s="189" t="s">
        <v>114</v>
      </c>
      <c r="B36" s="189"/>
      <c r="C36" s="189"/>
      <c r="D36" s="189"/>
      <c r="E36" s="189"/>
      <c r="F36" s="189"/>
      <c r="G36" s="15">
        <v>153</v>
      </c>
      <c r="H36" s="33">
        <v>13143005</v>
      </c>
      <c r="I36" s="33">
        <f>+H36-6065693</f>
        <v>7077312</v>
      </c>
      <c r="J36" s="33">
        <v>15978085</v>
      </c>
      <c r="K36" s="33">
        <f>+J36-8817522</f>
        <v>7160563</v>
      </c>
    </row>
    <row r="37" spans="1:11" x14ac:dyDescent="0.2">
      <c r="A37" s="225" t="s">
        <v>142</v>
      </c>
      <c r="B37" s="225"/>
      <c r="C37" s="225"/>
      <c r="D37" s="225"/>
      <c r="E37" s="225"/>
      <c r="F37" s="225"/>
      <c r="G37" s="20">
        <v>154</v>
      </c>
      <c r="H37" s="37">
        <f>SUM(H38:H47)</f>
        <v>56235640</v>
      </c>
      <c r="I37" s="37">
        <f>SUM(I38:I47)</f>
        <v>27387240</v>
      </c>
      <c r="J37" s="37">
        <f>SUM(J38:J47)</f>
        <v>22925244</v>
      </c>
      <c r="K37" s="37">
        <f>SUM(K38:K47)</f>
        <v>4415093</v>
      </c>
    </row>
    <row r="38" spans="1:11" x14ac:dyDescent="0.2">
      <c r="A38" s="189" t="s">
        <v>143</v>
      </c>
      <c r="B38" s="189"/>
      <c r="C38" s="189"/>
      <c r="D38" s="189"/>
      <c r="E38" s="189"/>
      <c r="F38" s="189"/>
      <c r="G38" s="15">
        <v>155</v>
      </c>
      <c r="H38" s="33">
        <v>55988</v>
      </c>
      <c r="I38" s="33">
        <f>+H38-55988</f>
        <v>0</v>
      </c>
      <c r="J38" s="33">
        <v>351735</v>
      </c>
      <c r="K38" s="33">
        <f>+J38-351735</f>
        <v>0</v>
      </c>
    </row>
    <row r="39" spans="1:11" ht="25.15" customHeight="1" x14ac:dyDescent="0.2">
      <c r="A39" s="189" t="s">
        <v>144</v>
      </c>
      <c r="B39" s="189"/>
      <c r="C39" s="189"/>
      <c r="D39" s="189"/>
      <c r="E39" s="189"/>
      <c r="F39" s="189"/>
      <c r="G39" s="15">
        <v>156</v>
      </c>
      <c r="H39" s="33">
        <v>0</v>
      </c>
      <c r="I39" s="33">
        <v>0</v>
      </c>
      <c r="J39" s="33">
        <v>0</v>
      </c>
      <c r="K39" s="33">
        <v>0</v>
      </c>
    </row>
    <row r="40" spans="1:11" ht="25.15" customHeight="1" x14ac:dyDescent="0.2">
      <c r="A40" s="189" t="s">
        <v>145</v>
      </c>
      <c r="B40" s="189"/>
      <c r="C40" s="189"/>
      <c r="D40" s="189"/>
      <c r="E40" s="189"/>
      <c r="F40" s="189"/>
      <c r="G40" s="15">
        <v>157</v>
      </c>
      <c r="H40" s="33">
        <v>0</v>
      </c>
      <c r="I40" s="33">
        <v>0</v>
      </c>
      <c r="J40" s="33">
        <v>0</v>
      </c>
      <c r="K40" s="33">
        <v>0</v>
      </c>
    </row>
    <row r="41" spans="1:11" ht="25.15" customHeight="1" x14ac:dyDescent="0.2">
      <c r="A41" s="189" t="s">
        <v>146</v>
      </c>
      <c r="B41" s="189"/>
      <c r="C41" s="189"/>
      <c r="D41" s="189"/>
      <c r="E41" s="189"/>
      <c r="F41" s="189"/>
      <c r="G41" s="15">
        <v>158</v>
      </c>
      <c r="H41" s="33">
        <v>0</v>
      </c>
      <c r="I41" s="33">
        <v>0</v>
      </c>
      <c r="J41" s="33">
        <v>0</v>
      </c>
      <c r="K41" s="33">
        <v>0</v>
      </c>
    </row>
    <row r="42" spans="1:11" ht="25.15" customHeight="1" x14ac:dyDescent="0.2">
      <c r="A42" s="189" t="s">
        <v>147</v>
      </c>
      <c r="B42" s="189"/>
      <c r="C42" s="189"/>
      <c r="D42" s="189"/>
      <c r="E42" s="189"/>
      <c r="F42" s="189"/>
      <c r="G42" s="15">
        <v>159</v>
      </c>
      <c r="H42" s="33">
        <v>0</v>
      </c>
      <c r="I42" s="33">
        <v>0</v>
      </c>
      <c r="J42" s="33">
        <v>0</v>
      </c>
      <c r="K42" s="33">
        <v>0</v>
      </c>
    </row>
    <row r="43" spans="1:11" x14ac:dyDescent="0.2">
      <c r="A43" s="189" t="s">
        <v>148</v>
      </c>
      <c r="B43" s="189"/>
      <c r="C43" s="189"/>
      <c r="D43" s="189"/>
      <c r="E43" s="189"/>
      <c r="F43" s="189"/>
      <c r="G43" s="15">
        <v>160</v>
      </c>
      <c r="H43" s="33">
        <v>0</v>
      </c>
      <c r="I43" s="33">
        <v>0</v>
      </c>
      <c r="J43" s="33">
        <v>0</v>
      </c>
      <c r="K43" s="33">
        <v>0</v>
      </c>
    </row>
    <row r="44" spans="1:11" x14ac:dyDescent="0.2">
      <c r="A44" s="189" t="s">
        <v>149</v>
      </c>
      <c r="B44" s="189"/>
      <c r="C44" s="189"/>
      <c r="D44" s="189"/>
      <c r="E44" s="189"/>
      <c r="F44" s="189"/>
      <c r="G44" s="15">
        <v>161</v>
      </c>
      <c r="H44" s="33">
        <v>113433</v>
      </c>
      <c r="I44" s="33">
        <f>+H44-90175</f>
        <v>23258</v>
      </c>
      <c r="J44" s="33">
        <v>167050</v>
      </c>
      <c r="K44" s="33">
        <f>+J44-151224</f>
        <v>15826</v>
      </c>
    </row>
    <row r="45" spans="1:11" x14ac:dyDescent="0.2">
      <c r="A45" s="189" t="s">
        <v>150</v>
      </c>
      <c r="B45" s="189"/>
      <c r="C45" s="189"/>
      <c r="D45" s="189"/>
      <c r="E45" s="189"/>
      <c r="F45" s="189"/>
      <c r="G45" s="15">
        <v>162</v>
      </c>
      <c r="H45" s="33">
        <v>56034569</v>
      </c>
      <c r="I45" s="33">
        <f>+H45-28670587</f>
        <v>27363982</v>
      </c>
      <c r="J45" s="33">
        <v>22372384</v>
      </c>
      <c r="K45" s="33">
        <f>+J45-17973117</f>
        <v>4399267</v>
      </c>
    </row>
    <row r="46" spans="1:11" x14ac:dyDescent="0.2">
      <c r="A46" s="189" t="s">
        <v>151</v>
      </c>
      <c r="B46" s="189"/>
      <c r="C46" s="189"/>
      <c r="D46" s="189"/>
      <c r="E46" s="189"/>
      <c r="F46" s="189"/>
      <c r="G46" s="15">
        <v>163</v>
      </c>
      <c r="H46" s="33">
        <v>0</v>
      </c>
      <c r="I46" s="33">
        <v>0</v>
      </c>
      <c r="J46" s="33">
        <v>0</v>
      </c>
      <c r="K46" s="33">
        <v>0</v>
      </c>
    </row>
    <row r="47" spans="1:11" x14ac:dyDescent="0.2">
      <c r="A47" s="189" t="s">
        <v>152</v>
      </c>
      <c r="B47" s="189"/>
      <c r="C47" s="189"/>
      <c r="D47" s="189"/>
      <c r="E47" s="189"/>
      <c r="F47" s="189"/>
      <c r="G47" s="15">
        <v>164</v>
      </c>
      <c r="H47" s="33">
        <v>31650</v>
      </c>
      <c r="I47" s="33">
        <f>+H47-31650</f>
        <v>0</v>
      </c>
      <c r="J47" s="33">
        <v>34075</v>
      </c>
      <c r="K47" s="33">
        <f>+J47-34075</f>
        <v>0</v>
      </c>
    </row>
    <row r="48" spans="1:11" x14ac:dyDescent="0.2">
      <c r="A48" s="225" t="s">
        <v>153</v>
      </c>
      <c r="B48" s="225"/>
      <c r="C48" s="225"/>
      <c r="D48" s="225"/>
      <c r="E48" s="225"/>
      <c r="F48" s="225"/>
      <c r="G48" s="20">
        <v>165</v>
      </c>
      <c r="H48" s="37">
        <f>SUM(H49:H55)</f>
        <v>62669899</v>
      </c>
      <c r="I48" s="37">
        <f>SUM(I49:I55)</f>
        <v>30548720</v>
      </c>
      <c r="J48" s="37">
        <f>SUM(J49:J55)</f>
        <v>46899083</v>
      </c>
      <c r="K48" s="37">
        <f>SUM(K49:K55)</f>
        <v>10406162</v>
      </c>
    </row>
    <row r="49" spans="1:11" ht="25.15" customHeight="1" x14ac:dyDescent="0.2">
      <c r="A49" s="189" t="s">
        <v>154</v>
      </c>
      <c r="B49" s="189"/>
      <c r="C49" s="189"/>
      <c r="D49" s="189"/>
      <c r="E49" s="189"/>
      <c r="F49" s="189"/>
      <c r="G49" s="15">
        <v>166</v>
      </c>
      <c r="H49" s="33">
        <v>0</v>
      </c>
      <c r="I49" s="33">
        <v>0</v>
      </c>
      <c r="J49" s="33">
        <v>526027</v>
      </c>
      <c r="K49" s="33">
        <f>J49-0</f>
        <v>526027</v>
      </c>
    </row>
    <row r="50" spans="1:11" x14ac:dyDescent="0.2">
      <c r="A50" s="226" t="s">
        <v>155</v>
      </c>
      <c r="B50" s="226"/>
      <c r="C50" s="226"/>
      <c r="D50" s="226"/>
      <c r="E50" s="226"/>
      <c r="F50" s="226"/>
      <c r="G50" s="15">
        <v>167</v>
      </c>
      <c r="H50" s="33">
        <v>0</v>
      </c>
      <c r="I50" s="33">
        <v>0</v>
      </c>
      <c r="J50" s="33">
        <v>0</v>
      </c>
      <c r="K50" s="33">
        <v>0</v>
      </c>
    </row>
    <row r="51" spans="1:11" x14ac:dyDescent="0.2">
      <c r="A51" s="226" t="s">
        <v>156</v>
      </c>
      <c r="B51" s="226"/>
      <c r="C51" s="226"/>
      <c r="D51" s="226"/>
      <c r="E51" s="226"/>
      <c r="F51" s="226"/>
      <c r="G51" s="15">
        <v>168</v>
      </c>
      <c r="H51" s="33">
        <v>4407184</v>
      </c>
      <c r="I51" s="33">
        <f>+H51-3027882</f>
        <v>1379302</v>
      </c>
      <c r="J51" s="33">
        <v>18883250</v>
      </c>
      <c r="K51" s="33">
        <f>+J51-14492115</f>
        <v>4391135</v>
      </c>
    </row>
    <row r="52" spans="1:11" x14ac:dyDescent="0.2">
      <c r="A52" s="226" t="s">
        <v>157</v>
      </c>
      <c r="B52" s="226"/>
      <c r="C52" s="226"/>
      <c r="D52" s="226"/>
      <c r="E52" s="226"/>
      <c r="F52" s="226"/>
      <c r="G52" s="15">
        <v>169</v>
      </c>
      <c r="H52" s="33">
        <v>57808065</v>
      </c>
      <c r="I52" s="33">
        <f>+H52-28694721</f>
        <v>29113344</v>
      </c>
      <c r="J52" s="33">
        <v>27411008</v>
      </c>
      <c r="K52" s="33">
        <f>+J52-21932382</f>
        <v>5478626</v>
      </c>
    </row>
    <row r="53" spans="1:11" x14ac:dyDescent="0.2">
      <c r="A53" s="226" t="s">
        <v>158</v>
      </c>
      <c r="B53" s="226"/>
      <c r="C53" s="226"/>
      <c r="D53" s="226"/>
      <c r="E53" s="226"/>
      <c r="F53" s="226"/>
      <c r="G53" s="15">
        <v>170</v>
      </c>
      <c r="H53" s="33">
        <v>0</v>
      </c>
      <c r="I53" s="33">
        <v>0</v>
      </c>
      <c r="J53" s="33">
        <v>0</v>
      </c>
      <c r="K53" s="33">
        <v>0</v>
      </c>
    </row>
    <row r="54" spans="1:11" x14ac:dyDescent="0.2">
      <c r="A54" s="226" t="s">
        <v>159</v>
      </c>
      <c r="B54" s="226"/>
      <c r="C54" s="226"/>
      <c r="D54" s="226"/>
      <c r="E54" s="226"/>
      <c r="F54" s="226"/>
      <c r="G54" s="15">
        <v>171</v>
      </c>
      <c r="H54" s="33">
        <v>0</v>
      </c>
      <c r="I54" s="33">
        <v>0</v>
      </c>
      <c r="J54" s="33">
        <v>0</v>
      </c>
      <c r="K54" s="33">
        <v>0</v>
      </c>
    </row>
    <row r="55" spans="1:11" x14ac:dyDescent="0.2">
      <c r="A55" s="226" t="s">
        <v>160</v>
      </c>
      <c r="B55" s="226"/>
      <c r="C55" s="226"/>
      <c r="D55" s="226"/>
      <c r="E55" s="226"/>
      <c r="F55" s="226"/>
      <c r="G55" s="15">
        <v>172</v>
      </c>
      <c r="H55" s="33">
        <v>454650</v>
      </c>
      <c r="I55" s="33">
        <f>+H55-398576</f>
        <v>56074</v>
      </c>
      <c r="J55" s="33">
        <v>78798</v>
      </c>
      <c r="K55" s="33">
        <f>+J55-68424</f>
        <v>10374</v>
      </c>
    </row>
    <row r="56" spans="1:11" ht="22.15" customHeight="1" x14ac:dyDescent="0.2">
      <c r="A56" s="227" t="s">
        <v>161</v>
      </c>
      <c r="B56" s="227"/>
      <c r="C56" s="227"/>
      <c r="D56" s="227"/>
      <c r="E56" s="227"/>
      <c r="F56" s="227"/>
      <c r="G56" s="15">
        <v>173</v>
      </c>
      <c r="H56" s="33">
        <v>0</v>
      </c>
      <c r="I56" s="33">
        <v>0</v>
      </c>
      <c r="J56" s="33">
        <v>0</v>
      </c>
      <c r="K56" s="33">
        <v>0</v>
      </c>
    </row>
    <row r="57" spans="1:11" x14ac:dyDescent="0.2">
      <c r="A57" s="227" t="s">
        <v>162</v>
      </c>
      <c r="B57" s="227"/>
      <c r="C57" s="227"/>
      <c r="D57" s="227"/>
      <c r="E57" s="227"/>
      <c r="F57" s="227"/>
      <c r="G57" s="15">
        <v>174</v>
      </c>
      <c r="H57" s="33">
        <v>0</v>
      </c>
      <c r="I57" s="33">
        <v>0</v>
      </c>
      <c r="J57" s="33">
        <v>0</v>
      </c>
      <c r="K57" s="33">
        <v>0</v>
      </c>
    </row>
    <row r="58" spans="1:11" ht="24.6" customHeight="1" x14ac:dyDescent="0.2">
      <c r="A58" s="227" t="s">
        <v>163</v>
      </c>
      <c r="B58" s="227"/>
      <c r="C58" s="227"/>
      <c r="D58" s="227"/>
      <c r="E58" s="227"/>
      <c r="F58" s="227"/>
      <c r="G58" s="15">
        <v>175</v>
      </c>
      <c r="H58" s="33">
        <v>0</v>
      </c>
      <c r="I58" s="33">
        <v>0</v>
      </c>
      <c r="J58" s="33">
        <v>0</v>
      </c>
      <c r="K58" s="33">
        <v>0</v>
      </c>
    </row>
    <row r="59" spans="1:11" x14ac:dyDescent="0.2">
      <c r="A59" s="227" t="s">
        <v>164</v>
      </c>
      <c r="B59" s="227"/>
      <c r="C59" s="227"/>
      <c r="D59" s="227"/>
      <c r="E59" s="227"/>
      <c r="F59" s="227"/>
      <c r="G59" s="15">
        <v>176</v>
      </c>
      <c r="H59" s="33">
        <v>0</v>
      </c>
      <c r="I59" s="33">
        <v>0</v>
      </c>
      <c r="J59" s="33">
        <v>0</v>
      </c>
      <c r="K59" s="33">
        <v>0</v>
      </c>
    </row>
    <row r="60" spans="1:11" x14ac:dyDescent="0.2">
      <c r="A60" s="225" t="s">
        <v>165</v>
      </c>
      <c r="B60" s="225"/>
      <c r="C60" s="225"/>
      <c r="D60" s="225"/>
      <c r="E60" s="225"/>
      <c r="F60" s="225"/>
      <c r="G60" s="20">
        <v>177</v>
      </c>
      <c r="H60" s="37">
        <f>H8+H37+H56+H57</f>
        <v>1757578466</v>
      </c>
      <c r="I60" s="37">
        <f t="shared" ref="I60:K60" si="0">I8+I37+I56+I57</f>
        <v>422255005</v>
      </c>
      <c r="J60" s="37">
        <f t="shared" si="0"/>
        <v>1750136745</v>
      </c>
      <c r="K60" s="37">
        <f t="shared" si="0"/>
        <v>406894371</v>
      </c>
    </row>
    <row r="61" spans="1:11" x14ac:dyDescent="0.2">
      <c r="A61" s="225" t="s">
        <v>166</v>
      </c>
      <c r="B61" s="225"/>
      <c r="C61" s="225"/>
      <c r="D61" s="225"/>
      <c r="E61" s="225"/>
      <c r="F61" s="225"/>
      <c r="G61" s="20">
        <v>178</v>
      </c>
      <c r="H61" s="37">
        <f>H14+H48+H58+H59</f>
        <v>1840515467</v>
      </c>
      <c r="I61" s="37">
        <f t="shared" ref="I61:K61" si="1">I14+I48+I58+I59</f>
        <v>470821166</v>
      </c>
      <c r="J61" s="37">
        <f t="shared" si="1"/>
        <v>1829963194</v>
      </c>
      <c r="K61" s="37">
        <f t="shared" si="1"/>
        <v>438314114</v>
      </c>
    </row>
    <row r="62" spans="1:11" x14ac:dyDescent="0.2">
      <c r="A62" s="225" t="s">
        <v>167</v>
      </c>
      <c r="B62" s="225"/>
      <c r="C62" s="225"/>
      <c r="D62" s="225"/>
      <c r="E62" s="225"/>
      <c r="F62" s="225"/>
      <c r="G62" s="20">
        <v>179</v>
      </c>
      <c r="H62" s="37">
        <f>H60-H61</f>
        <v>-82937001</v>
      </c>
      <c r="I62" s="37">
        <f t="shared" ref="I62:K62" si="2">I60-I61</f>
        <v>-48566161</v>
      </c>
      <c r="J62" s="37">
        <f t="shared" si="2"/>
        <v>-79826449</v>
      </c>
      <c r="K62" s="37">
        <f t="shared" si="2"/>
        <v>-31419743</v>
      </c>
    </row>
    <row r="63" spans="1:11" x14ac:dyDescent="0.2">
      <c r="A63" s="212" t="s">
        <v>168</v>
      </c>
      <c r="B63" s="212"/>
      <c r="C63" s="212"/>
      <c r="D63" s="212"/>
      <c r="E63" s="212"/>
      <c r="F63" s="212"/>
      <c r="G63" s="20">
        <v>180</v>
      </c>
      <c r="H63" s="37">
        <f>+IF((H60-H61)&gt;0,(H60-H61),0)</f>
        <v>0</v>
      </c>
      <c r="I63" s="37">
        <f t="shared" ref="I63:K63" si="3">+IF((I60-I61)&gt;0,(I60-I61),0)</f>
        <v>0</v>
      </c>
      <c r="J63" s="37">
        <f t="shared" si="3"/>
        <v>0</v>
      </c>
      <c r="K63" s="37">
        <f t="shared" si="3"/>
        <v>0</v>
      </c>
    </row>
    <row r="64" spans="1:11" x14ac:dyDescent="0.2">
      <c r="A64" s="212" t="s">
        <v>169</v>
      </c>
      <c r="B64" s="212"/>
      <c r="C64" s="212"/>
      <c r="D64" s="212"/>
      <c r="E64" s="212"/>
      <c r="F64" s="212"/>
      <c r="G64" s="20">
        <v>181</v>
      </c>
      <c r="H64" s="37">
        <f>+IF((H60-H61)&lt;0,(H60-H61),0)</f>
        <v>-82937001</v>
      </c>
      <c r="I64" s="37">
        <f t="shared" ref="I64:K64" si="4">+IF((I60-I61)&lt;0,(I60-I61),0)</f>
        <v>-48566161</v>
      </c>
      <c r="J64" s="37">
        <f t="shared" si="4"/>
        <v>-79826449</v>
      </c>
      <c r="K64" s="37">
        <f t="shared" si="4"/>
        <v>-31419743</v>
      </c>
    </row>
    <row r="65" spans="1:11" x14ac:dyDescent="0.2">
      <c r="A65" s="227" t="s">
        <v>115</v>
      </c>
      <c r="B65" s="227"/>
      <c r="C65" s="227"/>
      <c r="D65" s="227"/>
      <c r="E65" s="227"/>
      <c r="F65" s="227"/>
      <c r="G65" s="15">
        <v>182</v>
      </c>
      <c r="H65" s="33">
        <v>0</v>
      </c>
      <c r="I65" s="33">
        <v>0</v>
      </c>
      <c r="J65" s="33">
        <v>0</v>
      </c>
      <c r="K65" s="33">
        <v>0</v>
      </c>
    </row>
    <row r="66" spans="1:11" x14ac:dyDescent="0.2">
      <c r="A66" s="225" t="s">
        <v>170</v>
      </c>
      <c r="B66" s="225"/>
      <c r="C66" s="225"/>
      <c r="D66" s="225"/>
      <c r="E66" s="225"/>
      <c r="F66" s="225"/>
      <c r="G66" s="20">
        <v>183</v>
      </c>
      <c r="H66" s="37">
        <f>H62-H65</f>
        <v>-82937001</v>
      </c>
      <c r="I66" s="37">
        <f t="shared" ref="I66:K66" si="5">I62-I65</f>
        <v>-48566161</v>
      </c>
      <c r="J66" s="37">
        <f t="shared" si="5"/>
        <v>-79826449</v>
      </c>
      <c r="K66" s="37">
        <f t="shared" si="5"/>
        <v>-31419743</v>
      </c>
    </row>
    <row r="67" spans="1:11" x14ac:dyDescent="0.2">
      <c r="A67" s="212" t="s">
        <v>171</v>
      </c>
      <c r="B67" s="212"/>
      <c r="C67" s="212"/>
      <c r="D67" s="212"/>
      <c r="E67" s="212"/>
      <c r="F67" s="212"/>
      <c r="G67" s="20">
        <v>184</v>
      </c>
      <c r="H67" s="37">
        <f>+IF((H62-H65)&gt;0,(H62-H65),0)</f>
        <v>0</v>
      </c>
      <c r="I67" s="37">
        <f t="shared" ref="I67:K67" si="6">+IF((I62-I65)&gt;0,(I62-I65),0)</f>
        <v>0</v>
      </c>
      <c r="J67" s="37">
        <f t="shared" si="6"/>
        <v>0</v>
      </c>
      <c r="K67" s="37">
        <f t="shared" si="6"/>
        <v>0</v>
      </c>
    </row>
    <row r="68" spans="1:11" x14ac:dyDescent="0.2">
      <c r="A68" s="212" t="s">
        <v>172</v>
      </c>
      <c r="B68" s="212"/>
      <c r="C68" s="212"/>
      <c r="D68" s="212"/>
      <c r="E68" s="212"/>
      <c r="F68" s="212"/>
      <c r="G68" s="20">
        <v>185</v>
      </c>
      <c r="H68" s="37">
        <f>+IF((H62-H65)&lt;0,(H62-H65),0)</f>
        <v>-82937001</v>
      </c>
      <c r="I68" s="37">
        <f t="shared" ref="I68:K68" si="7">+IF((I62-I65)&lt;0,(I62-I65),0)</f>
        <v>-48566161</v>
      </c>
      <c r="J68" s="37">
        <f t="shared" si="7"/>
        <v>-79826449</v>
      </c>
      <c r="K68" s="37">
        <f t="shared" si="7"/>
        <v>-31419743</v>
      </c>
    </row>
    <row r="69" spans="1:11" x14ac:dyDescent="0.2">
      <c r="A69" s="208" t="s">
        <v>173</v>
      </c>
      <c r="B69" s="208"/>
      <c r="C69" s="208"/>
      <c r="D69" s="208"/>
      <c r="E69" s="208"/>
      <c r="F69" s="208"/>
      <c r="G69" s="222"/>
      <c r="H69" s="222"/>
      <c r="I69" s="222"/>
      <c r="J69" s="223"/>
      <c r="K69" s="223"/>
    </row>
    <row r="70" spans="1:11" ht="22.15" customHeight="1" x14ac:dyDescent="0.2">
      <c r="A70" s="225" t="s">
        <v>174</v>
      </c>
      <c r="B70" s="225"/>
      <c r="C70" s="225"/>
      <c r="D70" s="225"/>
      <c r="E70" s="225"/>
      <c r="F70" s="225"/>
      <c r="G70" s="20">
        <v>186</v>
      </c>
      <c r="H70" s="37">
        <f>H71-H72</f>
        <v>0</v>
      </c>
      <c r="I70" s="37">
        <f>I71-I72</f>
        <v>0</v>
      </c>
      <c r="J70" s="37">
        <f>J71-J72</f>
        <v>0</v>
      </c>
      <c r="K70" s="37">
        <f>K71-K72</f>
        <v>0</v>
      </c>
    </row>
    <row r="71" spans="1:11" x14ac:dyDescent="0.2">
      <c r="A71" s="226" t="s">
        <v>175</v>
      </c>
      <c r="B71" s="226"/>
      <c r="C71" s="226"/>
      <c r="D71" s="226"/>
      <c r="E71" s="226"/>
      <c r="F71" s="226"/>
      <c r="G71" s="15">
        <v>187</v>
      </c>
      <c r="H71" s="33">
        <v>0</v>
      </c>
      <c r="I71" s="33">
        <v>0</v>
      </c>
      <c r="J71" s="33">
        <v>0</v>
      </c>
      <c r="K71" s="33">
        <v>0</v>
      </c>
    </row>
    <row r="72" spans="1:11" x14ac:dyDescent="0.2">
      <c r="A72" s="226" t="s">
        <v>176</v>
      </c>
      <c r="B72" s="226"/>
      <c r="C72" s="226"/>
      <c r="D72" s="226"/>
      <c r="E72" s="226"/>
      <c r="F72" s="226"/>
      <c r="G72" s="15">
        <v>188</v>
      </c>
      <c r="H72" s="33">
        <v>0</v>
      </c>
      <c r="I72" s="33">
        <v>0</v>
      </c>
      <c r="J72" s="33">
        <v>0</v>
      </c>
      <c r="K72" s="33">
        <v>0</v>
      </c>
    </row>
    <row r="73" spans="1:11" x14ac:dyDescent="0.2">
      <c r="A73" s="227" t="s">
        <v>177</v>
      </c>
      <c r="B73" s="227"/>
      <c r="C73" s="227"/>
      <c r="D73" s="227"/>
      <c r="E73" s="227"/>
      <c r="F73" s="227"/>
      <c r="G73" s="15">
        <v>189</v>
      </c>
      <c r="H73" s="33">
        <v>0</v>
      </c>
      <c r="I73" s="33">
        <v>0</v>
      </c>
      <c r="J73" s="33">
        <v>0</v>
      </c>
      <c r="K73" s="33">
        <v>0</v>
      </c>
    </row>
    <row r="74" spans="1:11" x14ac:dyDescent="0.2">
      <c r="A74" s="212" t="s">
        <v>178</v>
      </c>
      <c r="B74" s="212"/>
      <c r="C74" s="212"/>
      <c r="D74" s="212"/>
      <c r="E74" s="212"/>
      <c r="F74" s="212"/>
      <c r="G74" s="20">
        <v>190</v>
      </c>
      <c r="H74" s="121">
        <v>0</v>
      </c>
      <c r="I74" s="121">
        <v>0</v>
      </c>
      <c r="J74" s="121">
        <v>0</v>
      </c>
      <c r="K74" s="121">
        <v>0</v>
      </c>
    </row>
    <row r="75" spans="1:11" x14ac:dyDescent="0.2">
      <c r="A75" s="212" t="s">
        <v>179</v>
      </c>
      <c r="B75" s="212"/>
      <c r="C75" s="212"/>
      <c r="D75" s="212"/>
      <c r="E75" s="212"/>
      <c r="F75" s="212"/>
      <c r="G75" s="20">
        <v>191</v>
      </c>
      <c r="H75" s="121">
        <v>0</v>
      </c>
      <c r="I75" s="121">
        <v>0</v>
      </c>
      <c r="J75" s="121">
        <v>0</v>
      </c>
      <c r="K75" s="121">
        <v>0</v>
      </c>
    </row>
    <row r="76" spans="1:11" x14ac:dyDescent="0.2">
      <c r="A76" s="208" t="s">
        <v>180</v>
      </c>
      <c r="B76" s="208"/>
      <c r="C76" s="208"/>
      <c r="D76" s="208"/>
      <c r="E76" s="208"/>
      <c r="F76" s="208"/>
      <c r="G76" s="222"/>
      <c r="H76" s="222"/>
      <c r="I76" s="222"/>
      <c r="J76" s="223"/>
      <c r="K76" s="223"/>
    </row>
    <row r="77" spans="1:11" x14ac:dyDescent="0.2">
      <c r="A77" s="225" t="s">
        <v>181</v>
      </c>
      <c r="B77" s="225"/>
      <c r="C77" s="225"/>
      <c r="D77" s="225"/>
      <c r="E77" s="225"/>
      <c r="F77" s="225"/>
      <c r="G77" s="20">
        <v>192</v>
      </c>
      <c r="H77" s="121">
        <v>0</v>
      </c>
      <c r="I77" s="121">
        <v>0</v>
      </c>
      <c r="J77" s="121">
        <v>0</v>
      </c>
      <c r="K77" s="121">
        <v>0</v>
      </c>
    </row>
    <row r="78" spans="1:11" x14ac:dyDescent="0.2">
      <c r="A78" s="226" t="s">
        <v>182</v>
      </c>
      <c r="B78" s="226"/>
      <c r="C78" s="226"/>
      <c r="D78" s="226"/>
      <c r="E78" s="226"/>
      <c r="F78" s="226"/>
      <c r="G78" s="15">
        <v>193</v>
      </c>
      <c r="H78" s="33">
        <v>0</v>
      </c>
      <c r="I78" s="33">
        <v>0</v>
      </c>
      <c r="J78" s="33">
        <v>0</v>
      </c>
      <c r="K78" s="33">
        <v>0</v>
      </c>
    </row>
    <row r="79" spans="1:11" x14ac:dyDescent="0.2">
      <c r="A79" s="226" t="s">
        <v>183</v>
      </c>
      <c r="B79" s="226"/>
      <c r="C79" s="226"/>
      <c r="D79" s="226"/>
      <c r="E79" s="226"/>
      <c r="F79" s="226"/>
      <c r="G79" s="15">
        <v>194</v>
      </c>
      <c r="H79" s="33">
        <v>0</v>
      </c>
      <c r="I79" s="33">
        <v>0</v>
      </c>
      <c r="J79" s="33">
        <v>0</v>
      </c>
      <c r="K79" s="33">
        <v>0</v>
      </c>
    </row>
    <row r="80" spans="1:11" x14ac:dyDescent="0.2">
      <c r="A80" s="225" t="s">
        <v>184</v>
      </c>
      <c r="B80" s="225"/>
      <c r="C80" s="225"/>
      <c r="D80" s="225"/>
      <c r="E80" s="225"/>
      <c r="F80" s="225"/>
      <c r="G80" s="20">
        <v>195</v>
      </c>
      <c r="H80" s="121">
        <v>0</v>
      </c>
      <c r="I80" s="121">
        <v>0</v>
      </c>
      <c r="J80" s="121">
        <v>0</v>
      </c>
      <c r="K80" s="121">
        <v>0</v>
      </c>
    </row>
    <row r="81" spans="1:11" x14ac:dyDescent="0.2">
      <c r="A81" s="225" t="s">
        <v>185</v>
      </c>
      <c r="B81" s="225"/>
      <c r="C81" s="225"/>
      <c r="D81" s="225"/>
      <c r="E81" s="225"/>
      <c r="F81" s="225"/>
      <c r="G81" s="20">
        <v>196</v>
      </c>
      <c r="H81" s="121">
        <v>0</v>
      </c>
      <c r="I81" s="121">
        <v>0</v>
      </c>
      <c r="J81" s="121">
        <v>0</v>
      </c>
      <c r="K81" s="121">
        <v>0</v>
      </c>
    </row>
    <row r="82" spans="1:11" x14ac:dyDescent="0.2">
      <c r="A82" s="212" t="s">
        <v>186</v>
      </c>
      <c r="B82" s="212"/>
      <c r="C82" s="212"/>
      <c r="D82" s="212"/>
      <c r="E82" s="212"/>
      <c r="F82" s="212"/>
      <c r="G82" s="20">
        <v>197</v>
      </c>
      <c r="H82" s="121">
        <v>0</v>
      </c>
      <c r="I82" s="121">
        <v>0</v>
      </c>
      <c r="J82" s="121">
        <v>0</v>
      </c>
      <c r="K82" s="121">
        <v>0</v>
      </c>
    </row>
    <row r="83" spans="1:11" x14ac:dyDescent="0.2">
      <c r="A83" s="212" t="s">
        <v>187</v>
      </c>
      <c r="B83" s="212"/>
      <c r="C83" s="212"/>
      <c r="D83" s="212"/>
      <c r="E83" s="212"/>
      <c r="F83" s="212"/>
      <c r="G83" s="20">
        <v>198</v>
      </c>
      <c r="H83" s="121">
        <v>0</v>
      </c>
      <c r="I83" s="121">
        <v>0</v>
      </c>
      <c r="J83" s="121">
        <v>0</v>
      </c>
      <c r="K83" s="121">
        <v>0</v>
      </c>
    </row>
    <row r="84" spans="1:11" x14ac:dyDescent="0.2">
      <c r="A84" s="208" t="s">
        <v>116</v>
      </c>
      <c r="B84" s="208"/>
      <c r="C84" s="208"/>
      <c r="D84" s="208"/>
      <c r="E84" s="208"/>
      <c r="F84" s="208"/>
      <c r="G84" s="222"/>
      <c r="H84" s="222"/>
      <c r="I84" s="222"/>
      <c r="J84" s="223"/>
      <c r="K84" s="223"/>
    </row>
    <row r="85" spans="1:11" x14ac:dyDescent="0.2">
      <c r="A85" s="210" t="s">
        <v>188</v>
      </c>
      <c r="B85" s="210"/>
      <c r="C85" s="210"/>
      <c r="D85" s="210"/>
      <c r="E85" s="210"/>
      <c r="F85" s="210"/>
      <c r="G85" s="20">
        <v>199</v>
      </c>
      <c r="H85" s="38">
        <f>H86+H87</f>
        <v>0</v>
      </c>
      <c r="I85" s="38">
        <f>I86+I87</f>
        <v>0</v>
      </c>
      <c r="J85" s="38">
        <f>J86+J87</f>
        <v>0</v>
      </c>
      <c r="K85" s="38">
        <f>K86+K87</f>
        <v>0</v>
      </c>
    </row>
    <row r="86" spans="1:11" x14ac:dyDescent="0.2">
      <c r="A86" s="211" t="s">
        <v>189</v>
      </c>
      <c r="B86" s="211"/>
      <c r="C86" s="211"/>
      <c r="D86" s="211"/>
      <c r="E86" s="211"/>
      <c r="F86" s="211"/>
      <c r="G86" s="15">
        <v>200</v>
      </c>
      <c r="H86" s="33">
        <v>0</v>
      </c>
      <c r="I86" s="33">
        <v>0</v>
      </c>
      <c r="J86" s="33">
        <v>0</v>
      </c>
      <c r="K86" s="33">
        <v>0</v>
      </c>
    </row>
    <row r="87" spans="1:11" x14ac:dyDescent="0.2">
      <c r="A87" s="211" t="s">
        <v>190</v>
      </c>
      <c r="B87" s="211"/>
      <c r="C87" s="211"/>
      <c r="D87" s="211"/>
      <c r="E87" s="211"/>
      <c r="F87" s="211"/>
      <c r="G87" s="15">
        <v>201</v>
      </c>
      <c r="H87" s="33">
        <v>0</v>
      </c>
      <c r="I87" s="33">
        <v>0</v>
      </c>
      <c r="J87" s="33">
        <v>0</v>
      </c>
      <c r="K87" s="33">
        <v>0</v>
      </c>
    </row>
    <row r="88" spans="1:11" x14ac:dyDescent="0.2">
      <c r="A88" s="232" t="s">
        <v>118</v>
      </c>
      <c r="B88" s="232"/>
      <c r="C88" s="232"/>
      <c r="D88" s="232"/>
      <c r="E88" s="232"/>
      <c r="F88" s="232"/>
      <c r="G88" s="233"/>
      <c r="H88" s="233"/>
      <c r="I88" s="233"/>
      <c r="J88" s="223"/>
      <c r="K88" s="223"/>
    </row>
    <row r="89" spans="1:11" x14ac:dyDescent="0.2">
      <c r="A89" s="206" t="s">
        <v>191</v>
      </c>
      <c r="B89" s="206"/>
      <c r="C89" s="206"/>
      <c r="D89" s="206"/>
      <c r="E89" s="206"/>
      <c r="F89" s="206"/>
      <c r="G89" s="15">
        <v>202</v>
      </c>
      <c r="H89" s="39">
        <f t="shared" ref="H89:I89" si="8">H66</f>
        <v>-82937001</v>
      </c>
      <c r="I89" s="39">
        <f t="shared" si="8"/>
        <v>-48566161</v>
      </c>
      <c r="J89" s="39">
        <f>J66</f>
        <v>-79826449</v>
      </c>
      <c r="K89" s="39">
        <f>K66</f>
        <v>-31419743</v>
      </c>
    </row>
    <row r="90" spans="1:11" ht="24" customHeight="1" x14ac:dyDescent="0.2">
      <c r="A90" s="235" t="s">
        <v>192</v>
      </c>
      <c r="B90" s="235"/>
      <c r="C90" s="235"/>
      <c r="D90" s="235"/>
      <c r="E90" s="235"/>
      <c r="F90" s="235"/>
      <c r="G90" s="20">
        <v>203</v>
      </c>
      <c r="H90" s="38">
        <f>SUM(H91:H98)</f>
        <v>364295</v>
      </c>
      <c r="I90" s="38">
        <f>SUM(I91:I98)</f>
        <v>81139</v>
      </c>
      <c r="J90" s="38">
        <f>SUM(J91:J98)</f>
        <v>130376</v>
      </c>
      <c r="K90" s="38">
        <f>SUM(K91:K98)</f>
        <v>-177562</v>
      </c>
    </row>
    <row r="91" spans="1:11" x14ac:dyDescent="0.2">
      <c r="A91" s="226" t="s">
        <v>193</v>
      </c>
      <c r="B91" s="226"/>
      <c r="C91" s="226"/>
      <c r="D91" s="226"/>
      <c r="E91" s="226"/>
      <c r="F91" s="226"/>
      <c r="G91" s="15">
        <v>204</v>
      </c>
      <c r="H91" s="39">
        <v>0</v>
      </c>
      <c r="I91" s="39">
        <v>0</v>
      </c>
      <c r="J91" s="39">
        <v>0</v>
      </c>
      <c r="K91" s="39">
        <v>0</v>
      </c>
    </row>
    <row r="92" spans="1:11" ht="22.15" customHeight="1" x14ac:dyDescent="0.2">
      <c r="A92" s="226" t="s">
        <v>194</v>
      </c>
      <c r="B92" s="226"/>
      <c r="C92" s="226"/>
      <c r="D92" s="226"/>
      <c r="E92" s="226"/>
      <c r="F92" s="226"/>
      <c r="G92" s="15">
        <v>205</v>
      </c>
      <c r="H92" s="39">
        <v>0</v>
      </c>
      <c r="I92" s="39">
        <v>0</v>
      </c>
      <c r="J92" s="39">
        <v>0</v>
      </c>
      <c r="K92" s="39">
        <v>0</v>
      </c>
    </row>
    <row r="93" spans="1:11" ht="22.15" customHeight="1" x14ac:dyDescent="0.2">
      <c r="A93" s="226" t="s">
        <v>195</v>
      </c>
      <c r="B93" s="226"/>
      <c r="C93" s="226"/>
      <c r="D93" s="226"/>
      <c r="E93" s="226"/>
      <c r="F93" s="226"/>
      <c r="G93" s="15">
        <v>206</v>
      </c>
      <c r="H93" s="39">
        <v>-86688</v>
      </c>
      <c r="I93" s="39">
        <f>H93-13932</f>
        <v>-100620</v>
      </c>
      <c r="J93" s="39">
        <v>232200</v>
      </c>
      <c r="K93" s="39">
        <f>J93-185760</f>
        <v>46440</v>
      </c>
    </row>
    <row r="94" spans="1:11" ht="22.15" customHeight="1" x14ac:dyDescent="0.2">
      <c r="A94" s="226" t="s">
        <v>196</v>
      </c>
      <c r="B94" s="226"/>
      <c r="C94" s="226"/>
      <c r="D94" s="226"/>
      <c r="E94" s="226"/>
      <c r="F94" s="226"/>
      <c r="G94" s="15">
        <v>207</v>
      </c>
      <c r="H94" s="39">
        <v>450983</v>
      </c>
      <c r="I94" s="39">
        <f>H94-269224</f>
        <v>181759</v>
      </c>
      <c r="J94" s="39">
        <v>-101824</v>
      </c>
      <c r="K94" s="39">
        <f>J94-122178</f>
        <v>-224002</v>
      </c>
    </row>
    <row r="95" spans="1:11" ht="22.15" customHeight="1" x14ac:dyDescent="0.2">
      <c r="A95" s="226" t="s">
        <v>197</v>
      </c>
      <c r="B95" s="226"/>
      <c r="C95" s="226"/>
      <c r="D95" s="226"/>
      <c r="E95" s="226"/>
      <c r="F95" s="226"/>
      <c r="G95" s="15">
        <v>208</v>
      </c>
      <c r="H95" s="39">
        <v>0</v>
      </c>
      <c r="I95" s="39">
        <v>0</v>
      </c>
      <c r="J95" s="39">
        <v>0</v>
      </c>
      <c r="K95" s="39">
        <v>0</v>
      </c>
    </row>
    <row r="96" spans="1:11" ht="22.15" customHeight="1" x14ac:dyDescent="0.2">
      <c r="A96" s="226" t="s">
        <v>198</v>
      </c>
      <c r="B96" s="226"/>
      <c r="C96" s="226"/>
      <c r="D96" s="226"/>
      <c r="E96" s="226"/>
      <c r="F96" s="226"/>
      <c r="G96" s="15">
        <v>209</v>
      </c>
      <c r="H96" s="39">
        <v>0</v>
      </c>
      <c r="I96" s="39">
        <v>0</v>
      </c>
      <c r="J96" s="39">
        <v>0</v>
      </c>
      <c r="K96" s="39">
        <v>0</v>
      </c>
    </row>
    <row r="97" spans="1:11" x14ac:dyDescent="0.2">
      <c r="A97" s="226" t="s">
        <v>199</v>
      </c>
      <c r="B97" s="226"/>
      <c r="C97" s="226"/>
      <c r="D97" s="226"/>
      <c r="E97" s="226"/>
      <c r="F97" s="226"/>
      <c r="G97" s="15">
        <v>210</v>
      </c>
      <c r="H97" s="39">
        <v>0</v>
      </c>
      <c r="I97" s="39">
        <v>0</v>
      </c>
      <c r="J97" s="39">
        <v>0</v>
      </c>
      <c r="K97" s="39">
        <v>0</v>
      </c>
    </row>
    <row r="98" spans="1:11" x14ac:dyDescent="0.2">
      <c r="A98" s="226" t="s">
        <v>200</v>
      </c>
      <c r="B98" s="226"/>
      <c r="C98" s="226"/>
      <c r="D98" s="226"/>
      <c r="E98" s="226"/>
      <c r="F98" s="226"/>
      <c r="G98" s="15">
        <v>211</v>
      </c>
      <c r="H98" s="39">
        <v>0</v>
      </c>
      <c r="I98" s="39">
        <v>0</v>
      </c>
      <c r="J98" s="39">
        <v>0</v>
      </c>
      <c r="K98" s="39">
        <v>0</v>
      </c>
    </row>
    <row r="99" spans="1:11" x14ac:dyDescent="0.2">
      <c r="A99" s="206" t="s">
        <v>119</v>
      </c>
      <c r="B99" s="206"/>
      <c r="C99" s="206"/>
      <c r="D99" s="206"/>
      <c r="E99" s="206"/>
      <c r="F99" s="206"/>
      <c r="G99" s="15">
        <v>212</v>
      </c>
      <c r="H99" s="39">
        <v>0</v>
      </c>
      <c r="I99" s="39">
        <v>0</v>
      </c>
      <c r="J99" s="39">
        <v>0</v>
      </c>
      <c r="K99" s="39">
        <v>0</v>
      </c>
    </row>
    <row r="100" spans="1:11" ht="22.9" customHeight="1" x14ac:dyDescent="0.2">
      <c r="A100" s="235" t="s">
        <v>201</v>
      </c>
      <c r="B100" s="235"/>
      <c r="C100" s="235"/>
      <c r="D100" s="235"/>
      <c r="E100" s="235"/>
      <c r="F100" s="235"/>
      <c r="G100" s="20">
        <v>213</v>
      </c>
      <c r="H100" s="38">
        <f>H90-H99</f>
        <v>364295</v>
      </c>
      <c r="I100" s="38">
        <f>I90-I99</f>
        <v>81139</v>
      </c>
      <c r="J100" s="38">
        <f>J90-J99</f>
        <v>130376</v>
      </c>
      <c r="K100" s="38">
        <f>K90-K99</f>
        <v>-177562</v>
      </c>
    </row>
    <row r="101" spans="1:11" x14ac:dyDescent="0.2">
      <c r="A101" s="235" t="s">
        <v>202</v>
      </c>
      <c r="B101" s="235"/>
      <c r="C101" s="235"/>
      <c r="D101" s="235"/>
      <c r="E101" s="235"/>
      <c r="F101" s="235"/>
      <c r="G101" s="20">
        <v>214</v>
      </c>
      <c r="H101" s="38">
        <f>H89+H100</f>
        <v>-82572706</v>
      </c>
      <c r="I101" s="38">
        <f>I89+I100</f>
        <v>-48485022</v>
      </c>
      <c r="J101" s="38">
        <f>J89+J100</f>
        <v>-79696073</v>
      </c>
      <c r="K101" s="38">
        <f>K89+K100</f>
        <v>-31597305</v>
      </c>
    </row>
    <row r="102" spans="1:11" x14ac:dyDescent="0.2">
      <c r="A102" s="208" t="s">
        <v>203</v>
      </c>
      <c r="B102" s="208"/>
      <c r="C102" s="208"/>
      <c r="D102" s="208"/>
      <c r="E102" s="208"/>
      <c r="F102" s="208"/>
      <c r="G102" s="222"/>
      <c r="H102" s="222"/>
      <c r="I102" s="222"/>
      <c r="J102" s="223"/>
      <c r="K102" s="223"/>
    </row>
    <row r="103" spans="1:11" x14ac:dyDescent="0.2">
      <c r="A103" s="210" t="s">
        <v>204</v>
      </c>
      <c r="B103" s="210"/>
      <c r="C103" s="210"/>
      <c r="D103" s="210"/>
      <c r="E103" s="210"/>
      <c r="F103" s="210"/>
      <c r="G103" s="20">
        <v>215</v>
      </c>
      <c r="H103" s="38">
        <f>H104+H105</f>
        <v>0</v>
      </c>
      <c r="I103" s="38">
        <f>I104+I105</f>
        <v>0</v>
      </c>
      <c r="J103" s="38">
        <f>J104+J105</f>
        <v>0</v>
      </c>
      <c r="K103" s="38">
        <f>K104+K105</f>
        <v>0</v>
      </c>
    </row>
    <row r="104" spans="1:11" x14ac:dyDescent="0.2">
      <c r="A104" s="211" t="s">
        <v>117</v>
      </c>
      <c r="B104" s="211"/>
      <c r="C104" s="211"/>
      <c r="D104" s="211"/>
      <c r="E104" s="211"/>
      <c r="F104" s="211"/>
      <c r="G104" s="15">
        <v>216</v>
      </c>
      <c r="H104" s="39">
        <v>0</v>
      </c>
      <c r="I104" s="39">
        <v>0</v>
      </c>
      <c r="J104" s="39">
        <v>0</v>
      </c>
      <c r="K104" s="39">
        <v>0</v>
      </c>
    </row>
    <row r="105" spans="1:11" x14ac:dyDescent="0.2">
      <c r="A105" s="211" t="s">
        <v>205</v>
      </c>
      <c r="B105" s="211"/>
      <c r="C105" s="211"/>
      <c r="D105" s="211"/>
      <c r="E105" s="211"/>
      <c r="F105" s="211"/>
      <c r="G105" s="15">
        <v>217</v>
      </c>
      <c r="H105" s="39">
        <v>0</v>
      </c>
      <c r="I105" s="39">
        <v>0</v>
      </c>
      <c r="J105" s="39">
        <v>0</v>
      </c>
      <c r="K105" s="39">
        <v>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4803149606299213" right="0.15748031496062992" top="0.98425196850393704" bottom="0.98425196850393704" header="0.51181102362204722" footer="0.51181102362204722"/>
  <pageSetup paperSize="9" scale="7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opLeftCell="A16" zoomScaleNormal="100" zoomScaleSheetLayoutView="110" workbookViewId="0">
      <selection activeCell="M33" sqref="M32:M33"/>
    </sheetView>
  </sheetViews>
  <sheetFormatPr defaultColWidth="9.140625" defaultRowHeight="12.75" x14ac:dyDescent="0.2"/>
  <cols>
    <col min="1" max="7" width="9.140625" style="21"/>
    <col min="8" max="9" width="30.28515625" style="50" customWidth="1"/>
    <col min="10" max="16384" width="9.140625" style="21"/>
  </cols>
  <sheetData>
    <row r="1" spans="1:9" x14ac:dyDescent="0.2">
      <c r="A1" s="236" t="s">
        <v>206</v>
      </c>
      <c r="B1" s="237"/>
      <c r="C1" s="237"/>
      <c r="D1" s="237"/>
      <c r="E1" s="237"/>
      <c r="F1" s="237"/>
      <c r="G1" s="237"/>
      <c r="H1" s="237"/>
      <c r="I1" s="237"/>
    </row>
    <row r="2" spans="1:9" x14ac:dyDescent="0.2">
      <c r="A2" s="228" t="s">
        <v>451</v>
      </c>
      <c r="B2" s="195"/>
      <c r="C2" s="195"/>
      <c r="D2" s="195"/>
      <c r="E2" s="195"/>
      <c r="F2" s="195"/>
      <c r="G2" s="195"/>
      <c r="H2" s="195"/>
      <c r="I2" s="195"/>
    </row>
    <row r="3" spans="1:9" x14ac:dyDescent="0.2">
      <c r="A3" s="245" t="s">
        <v>355</v>
      </c>
      <c r="B3" s="246"/>
      <c r="C3" s="246"/>
      <c r="D3" s="246"/>
      <c r="E3" s="246"/>
      <c r="F3" s="246"/>
      <c r="G3" s="246"/>
      <c r="H3" s="246"/>
      <c r="I3" s="246"/>
    </row>
    <row r="4" spans="1:9" x14ac:dyDescent="0.2">
      <c r="A4" s="241" t="s">
        <v>448</v>
      </c>
      <c r="B4" s="199"/>
      <c r="C4" s="199"/>
      <c r="D4" s="199"/>
      <c r="E4" s="199"/>
      <c r="F4" s="199"/>
      <c r="G4" s="199"/>
      <c r="H4" s="199"/>
      <c r="I4" s="200"/>
    </row>
    <row r="5" spans="1:9" ht="24" thickBot="1" x14ac:dyDescent="0.25">
      <c r="A5" s="253" t="s">
        <v>2</v>
      </c>
      <c r="B5" s="254"/>
      <c r="C5" s="254"/>
      <c r="D5" s="254"/>
      <c r="E5" s="254"/>
      <c r="F5" s="255"/>
      <c r="G5" s="22" t="s">
        <v>107</v>
      </c>
      <c r="H5" s="40" t="s">
        <v>380</v>
      </c>
      <c r="I5" s="40" t="s">
        <v>347</v>
      </c>
    </row>
    <row r="6" spans="1:9" x14ac:dyDescent="0.2">
      <c r="A6" s="256">
        <v>1</v>
      </c>
      <c r="B6" s="257"/>
      <c r="C6" s="257"/>
      <c r="D6" s="257"/>
      <c r="E6" s="257"/>
      <c r="F6" s="258"/>
      <c r="G6" s="23">
        <v>2</v>
      </c>
      <c r="H6" s="41" t="s">
        <v>207</v>
      </c>
      <c r="I6" s="41" t="s">
        <v>208</v>
      </c>
    </row>
    <row r="7" spans="1:9" x14ac:dyDescent="0.2">
      <c r="A7" s="259" t="s">
        <v>209</v>
      </c>
      <c r="B7" s="260"/>
      <c r="C7" s="260"/>
      <c r="D7" s="260"/>
      <c r="E7" s="260"/>
      <c r="F7" s="260"/>
      <c r="G7" s="260"/>
      <c r="H7" s="260"/>
      <c r="I7" s="261"/>
    </row>
    <row r="8" spans="1:9" ht="12.75" customHeight="1" x14ac:dyDescent="0.2">
      <c r="A8" s="262" t="s">
        <v>210</v>
      </c>
      <c r="B8" s="263"/>
      <c r="C8" s="263"/>
      <c r="D8" s="263"/>
      <c r="E8" s="263"/>
      <c r="F8" s="264"/>
      <c r="G8" s="24">
        <v>1</v>
      </c>
      <c r="H8" s="42">
        <v>-82937001</v>
      </c>
      <c r="I8" s="42">
        <v>-79826449</v>
      </c>
    </row>
    <row r="9" spans="1:9" ht="12.75" customHeight="1" x14ac:dyDescent="0.2">
      <c r="A9" s="250" t="s">
        <v>211</v>
      </c>
      <c r="B9" s="251"/>
      <c r="C9" s="251"/>
      <c r="D9" s="251"/>
      <c r="E9" s="251"/>
      <c r="F9" s="252"/>
      <c r="G9" s="25">
        <v>2</v>
      </c>
      <c r="H9" s="43">
        <f>H10+H11+H12+H13+H14+H15+H16+H17</f>
        <v>73472626</v>
      </c>
      <c r="I9" s="43">
        <f>I10+I11+I12+I13+I14+I15+I16+I17</f>
        <v>193004833</v>
      </c>
    </row>
    <row r="10" spans="1:9" ht="12.75" customHeight="1" x14ac:dyDescent="0.2">
      <c r="A10" s="242" t="s">
        <v>212</v>
      </c>
      <c r="B10" s="243"/>
      <c r="C10" s="243"/>
      <c r="D10" s="243"/>
      <c r="E10" s="243"/>
      <c r="F10" s="244"/>
      <c r="G10" s="26">
        <v>3</v>
      </c>
      <c r="H10" s="44">
        <v>100868117</v>
      </c>
      <c r="I10" s="44">
        <v>208647293</v>
      </c>
    </row>
    <row r="11" spans="1:9" ht="22.15" customHeight="1" x14ac:dyDescent="0.2">
      <c r="A11" s="242" t="s">
        <v>213</v>
      </c>
      <c r="B11" s="243"/>
      <c r="C11" s="243"/>
      <c r="D11" s="243"/>
      <c r="E11" s="243"/>
      <c r="F11" s="244"/>
      <c r="G11" s="26">
        <v>4</v>
      </c>
      <c r="H11" s="44">
        <v>-181950</v>
      </c>
      <c r="I11" s="44">
        <v>-22581</v>
      </c>
    </row>
    <row r="12" spans="1:9" ht="23.45" customHeight="1" x14ac:dyDescent="0.2">
      <c r="A12" s="242" t="s">
        <v>214</v>
      </c>
      <c r="B12" s="243"/>
      <c r="C12" s="243"/>
      <c r="D12" s="243"/>
      <c r="E12" s="243"/>
      <c r="F12" s="244"/>
      <c r="G12" s="26">
        <v>5</v>
      </c>
      <c r="H12" s="44">
        <v>0</v>
      </c>
      <c r="I12" s="44">
        <v>0</v>
      </c>
    </row>
    <row r="13" spans="1:9" ht="12.75" customHeight="1" x14ac:dyDescent="0.2">
      <c r="A13" s="242" t="s">
        <v>215</v>
      </c>
      <c r="B13" s="243"/>
      <c r="C13" s="243"/>
      <c r="D13" s="243"/>
      <c r="E13" s="243"/>
      <c r="F13" s="244"/>
      <c r="G13" s="26">
        <v>6</v>
      </c>
      <c r="H13" s="44">
        <v>-201071</v>
      </c>
      <c r="I13" s="44">
        <v>-552860</v>
      </c>
    </row>
    <row r="14" spans="1:9" ht="12.75" customHeight="1" x14ac:dyDescent="0.2">
      <c r="A14" s="242" t="s">
        <v>216</v>
      </c>
      <c r="B14" s="243"/>
      <c r="C14" s="243"/>
      <c r="D14" s="243"/>
      <c r="E14" s="243"/>
      <c r="F14" s="244"/>
      <c r="G14" s="26">
        <v>7</v>
      </c>
      <c r="H14" s="44">
        <v>4407184</v>
      </c>
      <c r="I14" s="44">
        <v>19409277</v>
      </c>
    </row>
    <row r="15" spans="1:9" ht="12.75" customHeight="1" x14ac:dyDescent="0.2">
      <c r="A15" s="242" t="s">
        <v>217</v>
      </c>
      <c r="B15" s="243"/>
      <c r="C15" s="243"/>
      <c r="D15" s="243"/>
      <c r="E15" s="243"/>
      <c r="F15" s="244"/>
      <c r="G15" s="26">
        <v>8</v>
      </c>
      <c r="H15" s="44">
        <v>1475763</v>
      </c>
      <c r="I15" s="44">
        <v>1279344</v>
      </c>
    </row>
    <row r="16" spans="1:9" ht="12.75" customHeight="1" x14ac:dyDescent="0.2">
      <c r="A16" s="242" t="s">
        <v>218</v>
      </c>
      <c r="B16" s="243"/>
      <c r="C16" s="243"/>
      <c r="D16" s="243"/>
      <c r="E16" s="243"/>
      <c r="F16" s="244"/>
      <c r="G16" s="26">
        <v>9</v>
      </c>
      <c r="H16" s="44">
        <v>792008</v>
      </c>
      <c r="I16" s="44">
        <v>5442921</v>
      </c>
    </row>
    <row r="17" spans="1:9" ht="25.15" customHeight="1" x14ac:dyDescent="0.2">
      <c r="A17" s="242" t="s">
        <v>219</v>
      </c>
      <c r="B17" s="243"/>
      <c r="C17" s="243"/>
      <c r="D17" s="243"/>
      <c r="E17" s="243"/>
      <c r="F17" s="244"/>
      <c r="G17" s="26">
        <v>10</v>
      </c>
      <c r="H17" s="44">
        <v>-33687425</v>
      </c>
      <c r="I17" s="44">
        <v>-41198561</v>
      </c>
    </row>
    <row r="18" spans="1:9" ht="28.15" customHeight="1" x14ac:dyDescent="0.2">
      <c r="A18" s="247" t="s">
        <v>390</v>
      </c>
      <c r="B18" s="248"/>
      <c r="C18" s="248"/>
      <c r="D18" s="248"/>
      <c r="E18" s="248"/>
      <c r="F18" s="249"/>
      <c r="G18" s="25">
        <v>11</v>
      </c>
      <c r="H18" s="43">
        <f>H8+H9</f>
        <v>-9464375</v>
      </c>
      <c r="I18" s="43">
        <f>I8+I9</f>
        <v>113178384</v>
      </c>
    </row>
    <row r="19" spans="1:9" ht="12.75" customHeight="1" x14ac:dyDescent="0.2">
      <c r="A19" s="250" t="s">
        <v>220</v>
      </c>
      <c r="B19" s="251"/>
      <c r="C19" s="251"/>
      <c r="D19" s="251"/>
      <c r="E19" s="251"/>
      <c r="F19" s="252"/>
      <c r="G19" s="25">
        <v>12</v>
      </c>
      <c r="H19" s="43">
        <f>H20+H21+H22+H23</f>
        <v>45333940</v>
      </c>
      <c r="I19" s="43">
        <f>I20+I21+I22+I23</f>
        <v>147037123</v>
      </c>
    </row>
    <row r="20" spans="1:9" ht="12.75" customHeight="1" x14ac:dyDescent="0.2">
      <c r="A20" s="242" t="s">
        <v>221</v>
      </c>
      <c r="B20" s="243"/>
      <c r="C20" s="243"/>
      <c r="D20" s="243"/>
      <c r="E20" s="243"/>
      <c r="F20" s="244"/>
      <c r="G20" s="26">
        <v>13</v>
      </c>
      <c r="H20" s="44">
        <v>38106836</v>
      </c>
      <c r="I20" s="44">
        <v>162907454</v>
      </c>
    </row>
    <row r="21" spans="1:9" ht="12.75" customHeight="1" x14ac:dyDescent="0.2">
      <c r="A21" s="242" t="s">
        <v>222</v>
      </c>
      <c r="B21" s="243"/>
      <c r="C21" s="243"/>
      <c r="D21" s="243"/>
      <c r="E21" s="243"/>
      <c r="F21" s="244"/>
      <c r="G21" s="26">
        <v>14</v>
      </c>
      <c r="H21" s="44">
        <v>-8031949</v>
      </c>
      <c r="I21" s="44">
        <v>20612552</v>
      </c>
    </row>
    <row r="22" spans="1:9" ht="12.75" customHeight="1" x14ac:dyDescent="0.2">
      <c r="A22" s="242" t="s">
        <v>223</v>
      </c>
      <c r="B22" s="243"/>
      <c r="C22" s="243"/>
      <c r="D22" s="243"/>
      <c r="E22" s="243"/>
      <c r="F22" s="244"/>
      <c r="G22" s="26">
        <v>15</v>
      </c>
      <c r="H22" s="44">
        <v>-3046514</v>
      </c>
      <c r="I22" s="44">
        <v>-1429943</v>
      </c>
    </row>
    <row r="23" spans="1:9" ht="12.75" customHeight="1" x14ac:dyDescent="0.2">
      <c r="A23" s="242" t="s">
        <v>224</v>
      </c>
      <c r="B23" s="243"/>
      <c r="C23" s="243"/>
      <c r="D23" s="243"/>
      <c r="E23" s="243"/>
      <c r="F23" s="244"/>
      <c r="G23" s="26">
        <v>16</v>
      </c>
      <c r="H23" s="44">
        <v>18305567</v>
      </c>
      <c r="I23" s="44">
        <v>-35052940</v>
      </c>
    </row>
    <row r="24" spans="1:9" ht="12.75" customHeight="1" x14ac:dyDescent="0.2">
      <c r="A24" s="247" t="s">
        <v>225</v>
      </c>
      <c r="B24" s="248"/>
      <c r="C24" s="248"/>
      <c r="D24" s="248"/>
      <c r="E24" s="248"/>
      <c r="F24" s="249"/>
      <c r="G24" s="25">
        <v>17</v>
      </c>
      <c r="H24" s="43">
        <f>H18+H19</f>
        <v>35869565</v>
      </c>
      <c r="I24" s="43">
        <f>I18+I19</f>
        <v>260215507</v>
      </c>
    </row>
    <row r="25" spans="1:9" ht="12.75" customHeight="1" x14ac:dyDescent="0.2">
      <c r="A25" s="238" t="s">
        <v>226</v>
      </c>
      <c r="B25" s="239"/>
      <c r="C25" s="239"/>
      <c r="D25" s="239"/>
      <c r="E25" s="239"/>
      <c r="F25" s="240"/>
      <c r="G25" s="26">
        <v>18</v>
      </c>
      <c r="H25" s="44">
        <v>-3910652</v>
      </c>
      <c r="I25" s="44">
        <v>-3194310</v>
      </c>
    </row>
    <row r="26" spans="1:9" ht="12.75" customHeight="1" x14ac:dyDescent="0.2">
      <c r="A26" s="238" t="s">
        <v>227</v>
      </c>
      <c r="B26" s="239"/>
      <c r="C26" s="239"/>
      <c r="D26" s="239"/>
      <c r="E26" s="239"/>
      <c r="F26" s="240"/>
      <c r="G26" s="26">
        <v>19</v>
      </c>
      <c r="H26" s="44">
        <v>-179212</v>
      </c>
      <c r="I26" s="44">
        <v>0</v>
      </c>
    </row>
    <row r="27" spans="1:9" ht="25.9" customHeight="1" x14ac:dyDescent="0.2">
      <c r="A27" s="265" t="s">
        <v>228</v>
      </c>
      <c r="B27" s="266"/>
      <c r="C27" s="266"/>
      <c r="D27" s="266"/>
      <c r="E27" s="266"/>
      <c r="F27" s="267"/>
      <c r="G27" s="27">
        <v>20</v>
      </c>
      <c r="H27" s="45">
        <f>H24+H25+H26</f>
        <v>31779701</v>
      </c>
      <c r="I27" s="45">
        <f>I24+I25+I26</f>
        <v>257021197</v>
      </c>
    </row>
    <row r="28" spans="1:9" x14ac:dyDescent="0.2">
      <c r="A28" s="259" t="s">
        <v>229</v>
      </c>
      <c r="B28" s="260"/>
      <c r="C28" s="260"/>
      <c r="D28" s="260"/>
      <c r="E28" s="260"/>
      <c r="F28" s="260"/>
      <c r="G28" s="260"/>
      <c r="H28" s="260"/>
      <c r="I28" s="261"/>
    </row>
    <row r="29" spans="1:9" ht="30.6" customHeight="1" x14ac:dyDescent="0.2">
      <c r="A29" s="262" t="s">
        <v>230</v>
      </c>
      <c r="B29" s="263"/>
      <c r="C29" s="263"/>
      <c r="D29" s="263"/>
      <c r="E29" s="263"/>
      <c r="F29" s="264"/>
      <c r="G29" s="24">
        <v>21</v>
      </c>
      <c r="H29" s="46">
        <v>5145</v>
      </c>
      <c r="I29" s="46">
        <v>147874</v>
      </c>
    </row>
    <row r="30" spans="1:9" ht="12.75" customHeight="1" x14ac:dyDescent="0.2">
      <c r="A30" s="238" t="s">
        <v>231</v>
      </c>
      <c r="B30" s="239"/>
      <c r="C30" s="239"/>
      <c r="D30" s="239"/>
      <c r="E30" s="239"/>
      <c r="F30" s="240"/>
      <c r="G30" s="26">
        <v>22</v>
      </c>
      <c r="H30" s="47">
        <v>0</v>
      </c>
      <c r="I30" s="47">
        <v>0</v>
      </c>
    </row>
    <row r="31" spans="1:9" ht="12.75" customHeight="1" x14ac:dyDescent="0.2">
      <c r="A31" s="238" t="s">
        <v>232</v>
      </c>
      <c r="B31" s="239"/>
      <c r="C31" s="239"/>
      <c r="D31" s="239"/>
      <c r="E31" s="239"/>
      <c r="F31" s="240"/>
      <c r="G31" s="26">
        <v>23</v>
      </c>
      <c r="H31" s="47">
        <v>0</v>
      </c>
      <c r="I31" s="47">
        <v>0</v>
      </c>
    </row>
    <row r="32" spans="1:9" ht="12.75" customHeight="1" x14ac:dyDescent="0.2">
      <c r="A32" s="238" t="s">
        <v>233</v>
      </c>
      <c r="B32" s="239"/>
      <c r="C32" s="239"/>
      <c r="D32" s="239"/>
      <c r="E32" s="239"/>
      <c r="F32" s="240"/>
      <c r="G32" s="26">
        <v>24</v>
      </c>
      <c r="H32" s="47">
        <v>87790</v>
      </c>
      <c r="I32" s="47">
        <v>379995</v>
      </c>
    </row>
    <row r="33" spans="1:9" ht="12.75" customHeight="1" x14ac:dyDescent="0.2">
      <c r="A33" s="238" t="s">
        <v>234</v>
      </c>
      <c r="B33" s="239"/>
      <c r="C33" s="239"/>
      <c r="D33" s="239"/>
      <c r="E33" s="239"/>
      <c r="F33" s="240"/>
      <c r="G33" s="26">
        <v>25</v>
      </c>
      <c r="H33" s="47">
        <v>0</v>
      </c>
      <c r="I33" s="47">
        <v>0</v>
      </c>
    </row>
    <row r="34" spans="1:9" ht="12.75" customHeight="1" x14ac:dyDescent="0.2">
      <c r="A34" s="238" t="s">
        <v>235</v>
      </c>
      <c r="B34" s="239"/>
      <c r="C34" s="239"/>
      <c r="D34" s="239"/>
      <c r="E34" s="239"/>
      <c r="F34" s="240"/>
      <c r="G34" s="26">
        <v>26</v>
      </c>
      <c r="H34" s="47">
        <v>0</v>
      </c>
      <c r="I34" s="47">
        <v>0</v>
      </c>
    </row>
    <row r="35" spans="1:9" ht="26.45" customHeight="1" x14ac:dyDescent="0.2">
      <c r="A35" s="247" t="s">
        <v>236</v>
      </c>
      <c r="B35" s="248"/>
      <c r="C35" s="248"/>
      <c r="D35" s="248"/>
      <c r="E35" s="248"/>
      <c r="F35" s="249"/>
      <c r="G35" s="25">
        <v>27</v>
      </c>
      <c r="H35" s="48">
        <f>H29+H30+H31+H32+H33+H34</f>
        <v>92935</v>
      </c>
      <c r="I35" s="48">
        <f>I29+I30+I31+I32+I33+I34</f>
        <v>527869</v>
      </c>
    </row>
    <row r="36" spans="1:9" ht="22.9" customHeight="1" x14ac:dyDescent="0.2">
      <c r="A36" s="238" t="s">
        <v>237</v>
      </c>
      <c r="B36" s="239"/>
      <c r="C36" s="239"/>
      <c r="D36" s="239"/>
      <c r="E36" s="239"/>
      <c r="F36" s="240"/>
      <c r="G36" s="26">
        <v>28</v>
      </c>
      <c r="H36" s="47">
        <v>-109108669</v>
      </c>
      <c r="I36" s="47">
        <v>-97267776</v>
      </c>
    </row>
    <row r="37" spans="1:9" ht="12.75" customHeight="1" x14ac:dyDescent="0.2">
      <c r="A37" s="238" t="s">
        <v>238</v>
      </c>
      <c r="B37" s="239"/>
      <c r="C37" s="239"/>
      <c r="D37" s="239"/>
      <c r="E37" s="239"/>
      <c r="F37" s="240"/>
      <c r="G37" s="26">
        <v>29</v>
      </c>
      <c r="H37" s="47">
        <v>0</v>
      </c>
      <c r="I37" s="47">
        <v>0</v>
      </c>
    </row>
    <row r="38" spans="1:9" ht="12.75" customHeight="1" x14ac:dyDescent="0.2">
      <c r="A38" s="238" t="s">
        <v>239</v>
      </c>
      <c r="B38" s="239"/>
      <c r="C38" s="239"/>
      <c r="D38" s="239"/>
      <c r="E38" s="239"/>
      <c r="F38" s="240"/>
      <c r="G38" s="26">
        <v>30</v>
      </c>
      <c r="H38" s="47">
        <v>0</v>
      </c>
      <c r="I38" s="47">
        <v>0</v>
      </c>
    </row>
    <row r="39" spans="1:9" ht="12.75" customHeight="1" x14ac:dyDescent="0.2">
      <c r="A39" s="238" t="s">
        <v>240</v>
      </c>
      <c r="B39" s="239"/>
      <c r="C39" s="239"/>
      <c r="D39" s="239"/>
      <c r="E39" s="239"/>
      <c r="F39" s="240"/>
      <c r="G39" s="26">
        <v>31</v>
      </c>
      <c r="H39" s="47">
        <v>0</v>
      </c>
      <c r="I39" s="47">
        <v>0</v>
      </c>
    </row>
    <row r="40" spans="1:9" ht="12.75" customHeight="1" x14ac:dyDescent="0.2">
      <c r="A40" s="238" t="s">
        <v>241</v>
      </c>
      <c r="B40" s="239"/>
      <c r="C40" s="239"/>
      <c r="D40" s="239"/>
      <c r="E40" s="239"/>
      <c r="F40" s="240"/>
      <c r="G40" s="26">
        <v>32</v>
      </c>
      <c r="H40" s="47">
        <v>0</v>
      </c>
      <c r="I40" s="47">
        <v>0</v>
      </c>
    </row>
    <row r="41" spans="1:9" ht="24" customHeight="1" x14ac:dyDescent="0.2">
      <c r="A41" s="247" t="s">
        <v>242</v>
      </c>
      <c r="B41" s="248"/>
      <c r="C41" s="248"/>
      <c r="D41" s="248"/>
      <c r="E41" s="248"/>
      <c r="F41" s="249"/>
      <c r="G41" s="25">
        <v>33</v>
      </c>
      <c r="H41" s="48">
        <f>H36+H37+H38+H39+H40</f>
        <v>-109108669</v>
      </c>
      <c r="I41" s="48">
        <f>I36+I37+I38+I39+I40</f>
        <v>-97267776</v>
      </c>
    </row>
    <row r="42" spans="1:9" ht="29.45" customHeight="1" x14ac:dyDescent="0.2">
      <c r="A42" s="265" t="s">
        <v>243</v>
      </c>
      <c r="B42" s="266"/>
      <c r="C42" s="266"/>
      <c r="D42" s="266"/>
      <c r="E42" s="266"/>
      <c r="F42" s="267"/>
      <c r="G42" s="27">
        <v>34</v>
      </c>
      <c r="H42" s="49">
        <f>H35+H41</f>
        <v>-109015734</v>
      </c>
      <c r="I42" s="49">
        <f>I35+I41</f>
        <v>-96739907</v>
      </c>
    </row>
    <row r="43" spans="1:9" x14ac:dyDescent="0.2">
      <c r="A43" s="259" t="s">
        <v>244</v>
      </c>
      <c r="B43" s="260"/>
      <c r="C43" s="260"/>
      <c r="D43" s="260"/>
      <c r="E43" s="260"/>
      <c r="F43" s="260"/>
      <c r="G43" s="260"/>
      <c r="H43" s="260"/>
      <c r="I43" s="261"/>
    </row>
    <row r="44" spans="1:9" ht="12.75" customHeight="1" x14ac:dyDescent="0.2">
      <c r="A44" s="262" t="s">
        <v>245</v>
      </c>
      <c r="B44" s="263"/>
      <c r="C44" s="263"/>
      <c r="D44" s="263"/>
      <c r="E44" s="263"/>
      <c r="F44" s="264"/>
      <c r="G44" s="24">
        <v>35</v>
      </c>
      <c r="H44" s="46">
        <v>0</v>
      </c>
      <c r="I44" s="46">
        <v>0</v>
      </c>
    </row>
    <row r="45" spans="1:9" ht="25.15" customHeight="1" x14ac:dyDescent="0.2">
      <c r="A45" s="238" t="s">
        <v>246</v>
      </c>
      <c r="B45" s="239"/>
      <c r="C45" s="239"/>
      <c r="D45" s="239"/>
      <c r="E45" s="239"/>
      <c r="F45" s="240"/>
      <c r="G45" s="26">
        <v>36</v>
      </c>
      <c r="H45" s="47">
        <v>0</v>
      </c>
      <c r="I45" s="47">
        <v>0</v>
      </c>
    </row>
    <row r="46" spans="1:9" ht="12.75" customHeight="1" x14ac:dyDescent="0.2">
      <c r="A46" s="238" t="s">
        <v>247</v>
      </c>
      <c r="B46" s="239"/>
      <c r="C46" s="239"/>
      <c r="D46" s="239"/>
      <c r="E46" s="239"/>
      <c r="F46" s="240"/>
      <c r="G46" s="26">
        <v>37</v>
      </c>
      <c r="H46" s="47">
        <v>105027573</v>
      </c>
      <c r="I46" s="47">
        <v>10654000</v>
      </c>
    </row>
    <row r="47" spans="1:9" ht="12.75" customHeight="1" x14ac:dyDescent="0.2">
      <c r="A47" s="238" t="s">
        <v>248</v>
      </c>
      <c r="B47" s="239"/>
      <c r="C47" s="239"/>
      <c r="D47" s="239"/>
      <c r="E47" s="239"/>
      <c r="F47" s="240"/>
      <c r="G47" s="26">
        <v>38</v>
      </c>
      <c r="H47" s="47">
        <v>0</v>
      </c>
      <c r="I47" s="47">
        <v>0</v>
      </c>
    </row>
    <row r="48" spans="1:9" ht="22.15" customHeight="1" x14ac:dyDescent="0.2">
      <c r="A48" s="247" t="s">
        <v>249</v>
      </c>
      <c r="B48" s="248"/>
      <c r="C48" s="248"/>
      <c r="D48" s="248"/>
      <c r="E48" s="248"/>
      <c r="F48" s="249"/>
      <c r="G48" s="25">
        <v>39</v>
      </c>
      <c r="H48" s="48">
        <f>H44+H45+H46+H47</f>
        <v>105027573</v>
      </c>
      <c r="I48" s="48">
        <f>I44+I45+I46+I47</f>
        <v>10654000</v>
      </c>
    </row>
    <row r="49" spans="1:9" ht="24.6" customHeight="1" x14ac:dyDescent="0.2">
      <c r="A49" s="238" t="s">
        <v>389</v>
      </c>
      <c r="B49" s="239"/>
      <c r="C49" s="239"/>
      <c r="D49" s="239"/>
      <c r="E49" s="239"/>
      <c r="F49" s="240"/>
      <c r="G49" s="26">
        <v>40</v>
      </c>
      <c r="H49" s="47">
        <v>-49652708</v>
      </c>
      <c r="I49" s="47">
        <v>-57147855</v>
      </c>
    </row>
    <row r="50" spans="1:9" ht="12.75" customHeight="1" x14ac:dyDescent="0.2">
      <c r="A50" s="238" t="s">
        <v>250</v>
      </c>
      <c r="B50" s="239"/>
      <c r="C50" s="239"/>
      <c r="D50" s="239"/>
      <c r="E50" s="239"/>
      <c r="F50" s="240"/>
      <c r="G50" s="26">
        <v>41</v>
      </c>
      <c r="H50" s="47">
        <v>0</v>
      </c>
      <c r="I50" s="47">
        <v>0</v>
      </c>
    </row>
    <row r="51" spans="1:9" ht="12.75" customHeight="1" x14ac:dyDescent="0.2">
      <c r="A51" s="238" t="s">
        <v>251</v>
      </c>
      <c r="B51" s="239"/>
      <c r="C51" s="239"/>
      <c r="D51" s="239"/>
      <c r="E51" s="239"/>
      <c r="F51" s="240"/>
      <c r="G51" s="26">
        <v>42</v>
      </c>
      <c r="H51" s="47">
        <v>0</v>
      </c>
      <c r="I51" s="47">
        <v>0</v>
      </c>
    </row>
    <row r="52" spans="1:9" ht="22.9" customHeight="1" x14ac:dyDescent="0.2">
      <c r="A52" s="238" t="s">
        <v>252</v>
      </c>
      <c r="B52" s="239"/>
      <c r="C52" s="239"/>
      <c r="D52" s="239"/>
      <c r="E52" s="239"/>
      <c r="F52" s="240"/>
      <c r="G52" s="26">
        <v>43</v>
      </c>
      <c r="H52" s="47">
        <v>0</v>
      </c>
      <c r="I52" s="47">
        <v>0</v>
      </c>
    </row>
    <row r="53" spans="1:9" ht="12.75" customHeight="1" x14ac:dyDescent="0.2">
      <c r="A53" s="238" t="s">
        <v>253</v>
      </c>
      <c r="B53" s="239"/>
      <c r="C53" s="239"/>
      <c r="D53" s="239"/>
      <c r="E53" s="239"/>
      <c r="F53" s="240"/>
      <c r="G53" s="26">
        <v>44</v>
      </c>
      <c r="H53" s="47">
        <v>0</v>
      </c>
      <c r="I53" s="47">
        <v>-96663502</v>
      </c>
    </row>
    <row r="54" spans="1:9" ht="30.6" customHeight="1" x14ac:dyDescent="0.2">
      <c r="A54" s="247" t="s">
        <v>254</v>
      </c>
      <c r="B54" s="248"/>
      <c r="C54" s="248"/>
      <c r="D54" s="248"/>
      <c r="E54" s="248"/>
      <c r="F54" s="249"/>
      <c r="G54" s="25">
        <v>45</v>
      </c>
      <c r="H54" s="48">
        <f>H49+H50+H51+H52+H53</f>
        <v>-49652708</v>
      </c>
      <c r="I54" s="48">
        <f>I49+I50+I51+I52+I53</f>
        <v>-153811357</v>
      </c>
    </row>
    <row r="55" spans="1:9" ht="29.45" customHeight="1" x14ac:dyDescent="0.2">
      <c r="A55" s="268" t="s">
        <v>255</v>
      </c>
      <c r="B55" s="269"/>
      <c r="C55" s="269"/>
      <c r="D55" s="269"/>
      <c r="E55" s="269"/>
      <c r="F55" s="270"/>
      <c r="G55" s="25">
        <v>46</v>
      </c>
      <c r="H55" s="48">
        <f>H48+H54</f>
        <v>55374865</v>
      </c>
      <c r="I55" s="48">
        <f>I48+I54</f>
        <v>-143157357</v>
      </c>
    </row>
    <row r="56" spans="1:9" x14ac:dyDescent="0.2">
      <c r="A56" s="238" t="s">
        <v>256</v>
      </c>
      <c r="B56" s="239"/>
      <c r="C56" s="239"/>
      <c r="D56" s="239"/>
      <c r="E56" s="239"/>
      <c r="F56" s="240"/>
      <c r="G56" s="26">
        <v>47</v>
      </c>
      <c r="H56" s="47">
        <v>0</v>
      </c>
      <c r="I56" s="47">
        <v>0</v>
      </c>
    </row>
    <row r="57" spans="1:9" ht="26.45" customHeight="1" x14ac:dyDescent="0.2">
      <c r="A57" s="268" t="s">
        <v>257</v>
      </c>
      <c r="B57" s="269"/>
      <c r="C57" s="269"/>
      <c r="D57" s="269"/>
      <c r="E57" s="269"/>
      <c r="F57" s="270"/>
      <c r="G57" s="25">
        <v>48</v>
      </c>
      <c r="H57" s="48">
        <f>H27+H42+H55+H56</f>
        <v>-21861168</v>
      </c>
      <c r="I57" s="48">
        <f>I27+I42+I55+I56</f>
        <v>17123933</v>
      </c>
    </row>
    <row r="58" spans="1:9" x14ac:dyDescent="0.2">
      <c r="A58" s="271" t="s">
        <v>258</v>
      </c>
      <c r="B58" s="272"/>
      <c r="C58" s="272"/>
      <c r="D58" s="272"/>
      <c r="E58" s="272"/>
      <c r="F58" s="273"/>
      <c r="G58" s="26">
        <v>49</v>
      </c>
      <c r="H58" s="47">
        <v>38485978</v>
      </c>
      <c r="I58" s="47">
        <v>16624810</v>
      </c>
    </row>
    <row r="59" spans="1:9" ht="31.15" customHeight="1" x14ac:dyDescent="0.2">
      <c r="A59" s="265" t="s">
        <v>259</v>
      </c>
      <c r="B59" s="266"/>
      <c r="C59" s="266"/>
      <c r="D59" s="266"/>
      <c r="E59" s="266"/>
      <c r="F59" s="267"/>
      <c r="G59" s="27">
        <v>50</v>
      </c>
      <c r="H59" s="49">
        <f>H57+H58</f>
        <v>16624810</v>
      </c>
      <c r="I59" s="49">
        <f>I57+I58</f>
        <v>33748743</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topLeftCell="A28" zoomScale="110" zoomScaleNormal="100" workbookViewId="0">
      <selection activeCell="M43" sqref="M43"/>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36" t="s">
        <v>260</v>
      </c>
      <c r="B1" s="237"/>
      <c r="C1" s="237"/>
      <c r="D1" s="237"/>
      <c r="E1" s="237"/>
      <c r="F1" s="237"/>
      <c r="G1" s="237"/>
      <c r="H1" s="237"/>
      <c r="I1" s="237"/>
    </row>
    <row r="2" spans="1:9" ht="12.75" customHeight="1" x14ac:dyDescent="0.2">
      <c r="A2" s="228" t="s">
        <v>412</v>
      </c>
      <c r="B2" s="195"/>
      <c r="C2" s="195"/>
      <c r="D2" s="195"/>
      <c r="E2" s="195"/>
      <c r="F2" s="195"/>
      <c r="G2" s="195"/>
      <c r="H2" s="195"/>
      <c r="I2" s="195"/>
    </row>
    <row r="3" spans="1:9" x14ac:dyDescent="0.2">
      <c r="A3" s="283" t="s">
        <v>355</v>
      </c>
      <c r="B3" s="284"/>
      <c r="C3" s="284"/>
      <c r="D3" s="284"/>
      <c r="E3" s="284"/>
      <c r="F3" s="284"/>
      <c r="G3" s="284"/>
      <c r="H3" s="284"/>
      <c r="I3" s="284"/>
    </row>
    <row r="4" spans="1:9" x14ac:dyDescent="0.2">
      <c r="A4" s="241" t="s">
        <v>413</v>
      </c>
      <c r="B4" s="199"/>
      <c r="C4" s="199"/>
      <c r="D4" s="199"/>
      <c r="E4" s="199"/>
      <c r="F4" s="199"/>
      <c r="G4" s="199"/>
      <c r="H4" s="199"/>
      <c r="I4" s="200"/>
    </row>
    <row r="5" spans="1:9" ht="24" thickBot="1" x14ac:dyDescent="0.25">
      <c r="A5" s="253" t="s">
        <v>2</v>
      </c>
      <c r="B5" s="254"/>
      <c r="C5" s="254"/>
      <c r="D5" s="254"/>
      <c r="E5" s="254"/>
      <c r="F5" s="255"/>
      <c r="G5" s="22" t="s">
        <v>107</v>
      </c>
      <c r="H5" s="40" t="s">
        <v>380</v>
      </c>
      <c r="I5" s="40" t="s">
        <v>347</v>
      </c>
    </row>
    <row r="6" spans="1:9" x14ac:dyDescent="0.2">
      <c r="A6" s="256">
        <v>1</v>
      </c>
      <c r="B6" s="257"/>
      <c r="C6" s="257"/>
      <c r="D6" s="257"/>
      <c r="E6" s="257"/>
      <c r="F6" s="258"/>
      <c r="G6" s="28">
        <v>2</v>
      </c>
      <c r="H6" s="41" t="s">
        <v>207</v>
      </c>
      <c r="I6" s="41" t="s">
        <v>208</v>
      </c>
    </row>
    <row r="7" spans="1:9" x14ac:dyDescent="0.2">
      <c r="A7" s="278" t="s">
        <v>209</v>
      </c>
      <c r="B7" s="279"/>
      <c r="C7" s="279"/>
      <c r="D7" s="279"/>
      <c r="E7" s="279"/>
      <c r="F7" s="279"/>
      <c r="G7" s="279"/>
      <c r="H7" s="279"/>
      <c r="I7" s="280"/>
    </row>
    <row r="8" spans="1:9" x14ac:dyDescent="0.2">
      <c r="A8" s="282" t="s">
        <v>261</v>
      </c>
      <c r="B8" s="282"/>
      <c r="C8" s="282"/>
      <c r="D8" s="282"/>
      <c r="E8" s="282"/>
      <c r="F8" s="282"/>
      <c r="G8" s="29">
        <v>1</v>
      </c>
      <c r="H8" s="51">
        <v>0</v>
      </c>
      <c r="I8" s="51">
        <v>0</v>
      </c>
    </row>
    <row r="9" spans="1:9" x14ac:dyDescent="0.2">
      <c r="A9" s="275" t="s">
        <v>262</v>
      </c>
      <c r="B9" s="275"/>
      <c r="C9" s="275"/>
      <c r="D9" s="275"/>
      <c r="E9" s="275"/>
      <c r="F9" s="275"/>
      <c r="G9" s="30">
        <v>2</v>
      </c>
      <c r="H9" s="52">
        <v>0</v>
      </c>
      <c r="I9" s="52">
        <v>0</v>
      </c>
    </row>
    <row r="10" spans="1:9" x14ac:dyDescent="0.2">
      <c r="A10" s="275" t="s">
        <v>263</v>
      </c>
      <c r="B10" s="275"/>
      <c r="C10" s="275"/>
      <c r="D10" s="275"/>
      <c r="E10" s="275"/>
      <c r="F10" s="275"/>
      <c r="G10" s="30">
        <v>3</v>
      </c>
      <c r="H10" s="52">
        <v>0</v>
      </c>
      <c r="I10" s="52">
        <v>0</v>
      </c>
    </row>
    <row r="11" spans="1:9" x14ac:dyDescent="0.2">
      <c r="A11" s="275" t="s">
        <v>264</v>
      </c>
      <c r="B11" s="275"/>
      <c r="C11" s="275"/>
      <c r="D11" s="275"/>
      <c r="E11" s="275"/>
      <c r="F11" s="275"/>
      <c r="G11" s="30">
        <v>4</v>
      </c>
      <c r="H11" s="52">
        <v>0</v>
      </c>
      <c r="I11" s="52">
        <v>0</v>
      </c>
    </row>
    <row r="12" spans="1:9" x14ac:dyDescent="0.2">
      <c r="A12" s="275" t="s">
        <v>265</v>
      </c>
      <c r="B12" s="275"/>
      <c r="C12" s="275"/>
      <c r="D12" s="275"/>
      <c r="E12" s="275"/>
      <c r="F12" s="275"/>
      <c r="G12" s="30">
        <v>5</v>
      </c>
      <c r="H12" s="52">
        <v>0</v>
      </c>
      <c r="I12" s="52">
        <v>0</v>
      </c>
    </row>
    <row r="13" spans="1:9" x14ac:dyDescent="0.2">
      <c r="A13" s="275" t="s">
        <v>266</v>
      </c>
      <c r="B13" s="275"/>
      <c r="C13" s="275"/>
      <c r="D13" s="275"/>
      <c r="E13" s="275"/>
      <c r="F13" s="275"/>
      <c r="G13" s="30">
        <v>6</v>
      </c>
      <c r="H13" s="52">
        <v>0</v>
      </c>
      <c r="I13" s="52">
        <v>0</v>
      </c>
    </row>
    <row r="14" spans="1:9" x14ac:dyDescent="0.2">
      <c r="A14" s="275" t="s">
        <v>267</v>
      </c>
      <c r="B14" s="275"/>
      <c r="C14" s="275"/>
      <c r="D14" s="275"/>
      <c r="E14" s="275"/>
      <c r="F14" s="275"/>
      <c r="G14" s="30">
        <v>7</v>
      </c>
      <c r="H14" s="52">
        <v>0</v>
      </c>
      <c r="I14" s="52">
        <v>0</v>
      </c>
    </row>
    <row r="15" spans="1:9" x14ac:dyDescent="0.2">
      <c r="A15" s="275" t="s">
        <v>268</v>
      </c>
      <c r="B15" s="275"/>
      <c r="C15" s="275"/>
      <c r="D15" s="275"/>
      <c r="E15" s="275"/>
      <c r="F15" s="275"/>
      <c r="G15" s="30">
        <v>8</v>
      </c>
      <c r="H15" s="52">
        <v>0</v>
      </c>
      <c r="I15" s="52">
        <v>0</v>
      </c>
    </row>
    <row r="16" spans="1:9" x14ac:dyDescent="0.2">
      <c r="A16" s="276" t="s">
        <v>269</v>
      </c>
      <c r="B16" s="276"/>
      <c r="C16" s="276"/>
      <c r="D16" s="276"/>
      <c r="E16" s="276"/>
      <c r="F16" s="276"/>
      <c r="G16" s="31">
        <v>9</v>
      </c>
      <c r="H16" s="53">
        <f>SUM(H8:H15)</f>
        <v>0</v>
      </c>
      <c r="I16" s="53">
        <f>SUM(I8:I15)</f>
        <v>0</v>
      </c>
    </row>
    <row r="17" spans="1:9" x14ac:dyDescent="0.2">
      <c r="A17" s="275" t="s">
        <v>270</v>
      </c>
      <c r="B17" s="275"/>
      <c r="C17" s="275"/>
      <c r="D17" s="275"/>
      <c r="E17" s="275"/>
      <c r="F17" s="275"/>
      <c r="G17" s="30">
        <v>10</v>
      </c>
      <c r="H17" s="52">
        <v>0</v>
      </c>
      <c r="I17" s="52">
        <v>0</v>
      </c>
    </row>
    <row r="18" spans="1:9" x14ac:dyDescent="0.2">
      <c r="A18" s="275" t="s">
        <v>271</v>
      </c>
      <c r="B18" s="275"/>
      <c r="C18" s="275"/>
      <c r="D18" s="275"/>
      <c r="E18" s="275"/>
      <c r="F18" s="275"/>
      <c r="G18" s="30">
        <v>11</v>
      </c>
      <c r="H18" s="52">
        <v>0</v>
      </c>
      <c r="I18" s="52">
        <v>0</v>
      </c>
    </row>
    <row r="19" spans="1:9" ht="27.6" customHeight="1" x14ac:dyDescent="0.2">
      <c r="A19" s="281" t="s">
        <v>272</v>
      </c>
      <c r="B19" s="281"/>
      <c r="C19" s="281"/>
      <c r="D19" s="281"/>
      <c r="E19" s="281"/>
      <c r="F19" s="281"/>
      <c r="G19" s="32">
        <v>12</v>
      </c>
      <c r="H19" s="54">
        <f>H16+H17+H18</f>
        <v>0</v>
      </c>
      <c r="I19" s="54">
        <f>I16+I17+I18</f>
        <v>0</v>
      </c>
    </row>
    <row r="20" spans="1:9" x14ac:dyDescent="0.2">
      <c r="A20" s="278" t="s">
        <v>229</v>
      </c>
      <c r="B20" s="279"/>
      <c r="C20" s="279"/>
      <c r="D20" s="279"/>
      <c r="E20" s="279"/>
      <c r="F20" s="279"/>
      <c r="G20" s="279"/>
      <c r="H20" s="279"/>
      <c r="I20" s="280"/>
    </row>
    <row r="21" spans="1:9" ht="26.45" customHeight="1" x14ac:dyDescent="0.2">
      <c r="A21" s="282" t="s">
        <v>273</v>
      </c>
      <c r="B21" s="282"/>
      <c r="C21" s="282"/>
      <c r="D21" s="282"/>
      <c r="E21" s="282"/>
      <c r="F21" s="282"/>
      <c r="G21" s="29">
        <v>13</v>
      </c>
      <c r="H21" s="51">
        <v>0</v>
      </c>
      <c r="I21" s="51">
        <v>0</v>
      </c>
    </row>
    <row r="22" spans="1:9" x14ac:dyDescent="0.2">
      <c r="A22" s="275" t="s">
        <v>274</v>
      </c>
      <c r="B22" s="275"/>
      <c r="C22" s="275"/>
      <c r="D22" s="275"/>
      <c r="E22" s="275"/>
      <c r="F22" s="275"/>
      <c r="G22" s="30">
        <v>14</v>
      </c>
      <c r="H22" s="52">
        <v>0</v>
      </c>
      <c r="I22" s="52">
        <v>0</v>
      </c>
    </row>
    <row r="23" spans="1:9" x14ac:dyDescent="0.2">
      <c r="A23" s="275" t="s">
        <v>275</v>
      </c>
      <c r="B23" s="275"/>
      <c r="C23" s="275"/>
      <c r="D23" s="275"/>
      <c r="E23" s="275"/>
      <c r="F23" s="275"/>
      <c r="G23" s="30">
        <v>15</v>
      </c>
      <c r="H23" s="52">
        <v>0</v>
      </c>
      <c r="I23" s="52">
        <v>0</v>
      </c>
    </row>
    <row r="24" spans="1:9" x14ac:dyDescent="0.2">
      <c r="A24" s="275" t="s">
        <v>276</v>
      </c>
      <c r="B24" s="275"/>
      <c r="C24" s="275"/>
      <c r="D24" s="275"/>
      <c r="E24" s="275"/>
      <c r="F24" s="275"/>
      <c r="G24" s="30">
        <v>16</v>
      </c>
      <c r="H24" s="52">
        <v>0</v>
      </c>
      <c r="I24" s="52">
        <v>0</v>
      </c>
    </row>
    <row r="25" spans="1:9" x14ac:dyDescent="0.2">
      <c r="A25" s="275" t="s">
        <v>277</v>
      </c>
      <c r="B25" s="275"/>
      <c r="C25" s="275"/>
      <c r="D25" s="275"/>
      <c r="E25" s="275"/>
      <c r="F25" s="275"/>
      <c r="G25" s="30">
        <v>17</v>
      </c>
      <c r="H25" s="52">
        <v>0</v>
      </c>
      <c r="I25" s="52">
        <v>0</v>
      </c>
    </row>
    <row r="26" spans="1:9" x14ac:dyDescent="0.2">
      <c r="A26" s="275" t="s">
        <v>278</v>
      </c>
      <c r="B26" s="275"/>
      <c r="C26" s="275"/>
      <c r="D26" s="275"/>
      <c r="E26" s="275"/>
      <c r="F26" s="275"/>
      <c r="G26" s="30">
        <v>18</v>
      </c>
      <c r="H26" s="52">
        <v>0</v>
      </c>
      <c r="I26" s="52">
        <v>0</v>
      </c>
    </row>
    <row r="27" spans="1:9" ht="24" customHeight="1" x14ac:dyDescent="0.2">
      <c r="A27" s="276" t="s">
        <v>279</v>
      </c>
      <c r="B27" s="276"/>
      <c r="C27" s="276"/>
      <c r="D27" s="276"/>
      <c r="E27" s="276"/>
      <c r="F27" s="276"/>
      <c r="G27" s="31">
        <v>19</v>
      </c>
      <c r="H27" s="53">
        <f>SUM(H21:H26)</f>
        <v>0</v>
      </c>
      <c r="I27" s="53">
        <f>SUM(I21:I26)</f>
        <v>0</v>
      </c>
    </row>
    <row r="28" spans="1:9" ht="27" customHeight="1" x14ac:dyDescent="0.2">
      <c r="A28" s="275" t="s">
        <v>280</v>
      </c>
      <c r="B28" s="275"/>
      <c r="C28" s="275"/>
      <c r="D28" s="275"/>
      <c r="E28" s="275"/>
      <c r="F28" s="275"/>
      <c r="G28" s="30">
        <v>20</v>
      </c>
      <c r="H28" s="52">
        <v>0</v>
      </c>
      <c r="I28" s="52">
        <v>0</v>
      </c>
    </row>
    <row r="29" spans="1:9" x14ac:dyDescent="0.2">
      <c r="A29" s="275" t="s">
        <v>281</v>
      </c>
      <c r="B29" s="275"/>
      <c r="C29" s="275"/>
      <c r="D29" s="275"/>
      <c r="E29" s="275"/>
      <c r="F29" s="275"/>
      <c r="G29" s="30">
        <v>21</v>
      </c>
      <c r="H29" s="52">
        <v>0</v>
      </c>
      <c r="I29" s="52">
        <v>0</v>
      </c>
    </row>
    <row r="30" spans="1:9" x14ac:dyDescent="0.2">
      <c r="A30" s="275" t="s">
        <v>282</v>
      </c>
      <c r="B30" s="275"/>
      <c r="C30" s="275"/>
      <c r="D30" s="275"/>
      <c r="E30" s="275"/>
      <c r="F30" s="275"/>
      <c r="G30" s="30">
        <v>22</v>
      </c>
      <c r="H30" s="52">
        <v>0</v>
      </c>
      <c r="I30" s="52">
        <v>0</v>
      </c>
    </row>
    <row r="31" spans="1:9" x14ac:dyDescent="0.2">
      <c r="A31" s="275" t="s">
        <v>283</v>
      </c>
      <c r="B31" s="275"/>
      <c r="C31" s="275"/>
      <c r="D31" s="275"/>
      <c r="E31" s="275"/>
      <c r="F31" s="275"/>
      <c r="G31" s="30">
        <v>23</v>
      </c>
      <c r="H31" s="52">
        <v>0</v>
      </c>
      <c r="I31" s="52">
        <v>0</v>
      </c>
    </row>
    <row r="32" spans="1:9" x14ac:dyDescent="0.2">
      <c r="A32" s="275" t="s">
        <v>284</v>
      </c>
      <c r="B32" s="275"/>
      <c r="C32" s="275"/>
      <c r="D32" s="275"/>
      <c r="E32" s="275"/>
      <c r="F32" s="275"/>
      <c r="G32" s="30">
        <v>24</v>
      </c>
      <c r="H32" s="52">
        <v>0</v>
      </c>
      <c r="I32" s="52">
        <v>0</v>
      </c>
    </row>
    <row r="33" spans="1:9" ht="25.9" customHeight="1" x14ac:dyDescent="0.2">
      <c r="A33" s="276" t="s">
        <v>285</v>
      </c>
      <c r="B33" s="276"/>
      <c r="C33" s="276"/>
      <c r="D33" s="276"/>
      <c r="E33" s="276"/>
      <c r="F33" s="276"/>
      <c r="G33" s="31">
        <v>25</v>
      </c>
      <c r="H33" s="53">
        <f>SUM(H28:H32)</f>
        <v>0</v>
      </c>
      <c r="I33" s="53">
        <f>SUM(I28:I32)</f>
        <v>0</v>
      </c>
    </row>
    <row r="34" spans="1:9" ht="28.15" customHeight="1" x14ac:dyDescent="0.2">
      <c r="A34" s="281" t="s">
        <v>286</v>
      </c>
      <c r="B34" s="281"/>
      <c r="C34" s="281"/>
      <c r="D34" s="281"/>
      <c r="E34" s="281"/>
      <c r="F34" s="281"/>
      <c r="G34" s="32">
        <v>26</v>
      </c>
      <c r="H34" s="54">
        <f>H27+H33</f>
        <v>0</v>
      </c>
      <c r="I34" s="54">
        <f>I27+I33</f>
        <v>0</v>
      </c>
    </row>
    <row r="35" spans="1:9" x14ac:dyDescent="0.2">
      <c r="A35" s="278" t="s">
        <v>244</v>
      </c>
      <c r="B35" s="279"/>
      <c r="C35" s="279"/>
      <c r="D35" s="279"/>
      <c r="E35" s="279"/>
      <c r="F35" s="279"/>
      <c r="G35" s="279">
        <v>0</v>
      </c>
      <c r="H35" s="279"/>
      <c r="I35" s="280"/>
    </row>
    <row r="36" spans="1:9" x14ac:dyDescent="0.2">
      <c r="A36" s="277" t="s">
        <v>287</v>
      </c>
      <c r="B36" s="277"/>
      <c r="C36" s="277"/>
      <c r="D36" s="277"/>
      <c r="E36" s="277"/>
      <c r="F36" s="277"/>
      <c r="G36" s="29">
        <v>27</v>
      </c>
      <c r="H36" s="51">
        <v>0</v>
      </c>
      <c r="I36" s="51">
        <v>0</v>
      </c>
    </row>
    <row r="37" spans="1:9" ht="25.15" customHeight="1" x14ac:dyDescent="0.2">
      <c r="A37" s="274" t="s">
        <v>288</v>
      </c>
      <c r="B37" s="274"/>
      <c r="C37" s="274"/>
      <c r="D37" s="274"/>
      <c r="E37" s="274"/>
      <c r="F37" s="274"/>
      <c r="G37" s="30">
        <v>28</v>
      </c>
      <c r="H37" s="52">
        <v>0</v>
      </c>
      <c r="I37" s="52">
        <v>0</v>
      </c>
    </row>
    <row r="38" spans="1:9" x14ac:dyDescent="0.2">
      <c r="A38" s="274" t="s">
        <v>289</v>
      </c>
      <c r="B38" s="274"/>
      <c r="C38" s="274"/>
      <c r="D38" s="274"/>
      <c r="E38" s="274"/>
      <c r="F38" s="274"/>
      <c r="G38" s="30">
        <v>29</v>
      </c>
      <c r="H38" s="52">
        <v>0</v>
      </c>
      <c r="I38" s="52">
        <v>0</v>
      </c>
    </row>
    <row r="39" spans="1:9" x14ac:dyDescent="0.2">
      <c r="A39" s="274" t="s">
        <v>290</v>
      </c>
      <c r="B39" s="274"/>
      <c r="C39" s="274"/>
      <c r="D39" s="274"/>
      <c r="E39" s="274"/>
      <c r="F39" s="274"/>
      <c r="G39" s="30">
        <v>30</v>
      </c>
      <c r="H39" s="52">
        <v>0</v>
      </c>
      <c r="I39" s="52">
        <v>0</v>
      </c>
    </row>
    <row r="40" spans="1:9" ht="25.9" customHeight="1" x14ac:dyDescent="0.2">
      <c r="A40" s="276" t="s">
        <v>291</v>
      </c>
      <c r="B40" s="276"/>
      <c r="C40" s="276"/>
      <c r="D40" s="276"/>
      <c r="E40" s="276"/>
      <c r="F40" s="276"/>
      <c r="G40" s="31">
        <v>31</v>
      </c>
      <c r="H40" s="53">
        <f>H39+H38+H37+H36</f>
        <v>0</v>
      </c>
      <c r="I40" s="53">
        <f>I39+I38+I37+I36</f>
        <v>0</v>
      </c>
    </row>
    <row r="41" spans="1:9" ht="24.6" customHeight="1" x14ac:dyDescent="0.2">
      <c r="A41" s="274" t="s">
        <v>292</v>
      </c>
      <c r="B41" s="274"/>
      <c r="C41" s="274"/>
      <c r="D41" s="274"/>
      <c r="E41" s="274"/>
      <c r="F41" s="274"/>
      <c r="G41" s="30">
        <v>32</v>
      </c>
      <c r="H41" s="52">
        <v>0</v>
      </c>
      <c r="I41" s="52">
        <v>0</v>
      </c>
    </row>
    <row r="42" spans="1:9" x14ac:dyDescent="0.2">
      <c r="A42" s="274" t="s">
        <v>293</v>
      </c>
      <c r="B42" s="274"/>
      <c r="C42" s="274"/>
      <c r="D42" s="274"/>
      <c r="E42" s="274"/>
      <c r="F42" s="274"/>
      <c r="G42" s="30">
        <v>33</v>
      </c>
      <c r="H42" s="52">
        <v>0</v>
      </c>
      <c r="I42" s="52">
        <v>0</v>
      </c>
    </row>
    <row r="43" spans="1:9" x14ac:dyDescent="0.2">
      <c r="A43" s="274" t="s">
        <v>294</v>
      </c>
      <c r="B43" s="274"/>
      <c r="C43" s="274"/>
      <c r="D43" s="274"/>
      <c r="E43" s="274"/>
      <c r="F43" s="274"/>
      <c r="G43" s="30">
        <v>34</v>
      </c>
      <c r="H43" s="52">
        <v>0</v>
      </c>
      <c r="I43" s="52">
        <v>0</v>
      </c>
    </row>
    <row r="44" spans="1:9" ht="21" customHeight="1" x14ac:dyDescent="0.2">
      <c r="A44" s="274" t="s">
        <v>295</v>
      </c>
      <c r="B44" s="274"/>
      <c r="C44" s="274"/>
      <c r="D44" s="274"/>
      <c r="E44" s="274"/>
      <c r="F44" s="274"/>
      <c r="G44" s="30">
        <v>35</v>
      </c>
      <c r="H44" s="52">
        <v>0</v>
      </c>
      <c r="I44" s="52">
        <v>0</v>
      </c>
    </row>
    <row r="45" spans="1:9" x14ac:dyDescent="0.2">
      <c r="A45" s="274" t="s">
        <v>296</v>
      </c>
      <c r="B45" s="274"/>
      <c r="C45" s="274"/>
      <c r="D45" s="274"/>
      <c r="E45" s="274"/>
      <c r="F45" s="274"/>
      <c r="G45" s="30">
        <v>36</v>
      </c>
      <c r="H45" s="52">
        <v>0</v>
      </c>
      <c r="I45" s="52">
        <v>0</v>
      </c>
    </row>
    <row r="46" spans="1:9" ht="22.9" customHeight="1" x14ac:dyDescent="0.2">
      <c r="A46" s="276" t="s">
        <v>297</v>
      </c>
      <c r="B46" s="276"/>
      <c r="C46" s="276"/>
      <c r="D46" s="276"/>
      <c r="E46" s="276"/>
      <c r="F46" s="276"/>
      <c r="G46" s="31">
        <v>37</v>
      </c>
      <c r="H46" s="53">
        <f>H45+H44+H43+H42+H41</f>
        <v>0</v>
      </c>
      <c r="I46" s="53">
        <f>I45+I44+I43+I42+I41</f>
        <v>0</v>
      </c>
    </row>
    <row r="47" spans="1:9" ht="25.9" customHeight="1" x14ac:dyDescent="0.2">
      <c r="A47" s="285" t="s">
        <v>298</v>
      </c>
      <c r="B47" s="285"/>
      <c r="C47" s="285"/>
      <c r="D47" s="285"/>
      <c r="E47" s="285"/>
      <c r="F47" s="285"/>
      <c r="G47" s="31">
        <v>38</v>
      </c>
      <c r="H47" s="53">
        <f>H46+H40</f>
        <v>0</v>
      </c>
      <c r="I47" s="53">
        <f>I46+I40</f>
        <v>0</v>
      </c>
    </row>
    <row r="48" spans="1:9" x14ac:dyDescent="0.2">
      <c r="A48" s="275" t="s">
        <v>299</v>
      </c>
      <c r="B48" s="275"/>
      <c r="C48" s="275"/>
      <c r="D48" s="275"/>
      <c r="E48" s="275"/>
      <c r="F48" s="275"/>
      <c r="G48" s="30">
        <v>39</v>
      </c>
      <c r="H48" s="52">
        <v>0</v>
      </c>
      <c r="I48" s="52">
        <v>0</v>
      </c>
    </row>
    <row r="49" spans="1:9" ht="25.9" customHeight="1" x14ac:dyDescent="0.2">
      <c r="A49" s="285" t="s">
        <v>300</v>
      </c>
      <c r="B49" s="285"/>
      <c r="C49" s="285"/>
      <c r="D49" s="285"/>
      <c r="E49" s="285"/>
      <c r="F49" s="285"/>
      <c r="G49" s="31">
        <v>40</v>
      </c>
      <c r="H49" s="53">
        <f>H19+H34+H47+H48</f>
        <v>0</v>
      </c>
      <c r="I49" s="53">
        <f>I19+I34+I47+I48</f>
        <v>0</v>
      </c>
    </row>
    <row r="50" spans="1:9" x14ac:dyDescent="0.2">
      <c r="A50" s="286" t="s">
        <v>258</v>
      </c>
      <c r="B50" s="286"/>
      <c r="C50" s="286"/>
      <c r="D50" s="286"/>
      <c r="E50" s="286"/>
      <c r="F50" s="286"/>
      <c r="G50" s="30">
        <v>41</v>
      </c>
      <c r="H50" s="52">
        <v>0</v>
      </c>
      <c r="I50" s="52">
        <v>0</v>
      </c>
    </row>
    <row r="51" spans="1:9" ht="31.9" customHeight="1" x14ac:dyDescent="0.2">
      <c r="A51" s="281" t="s">
        <v>301</v>
      </c>
      <c r="B51" s="281"/>
      <c r="C51" s="281"/>
      <c r="D51" s="281"/>
      <c r="E51" s="281"/>
      <c r="F51" s="281"/>
      <c r="G51" s="32">
        <v>42</v>
      </c>
      <c r="H51" s="54">
        <f>H50+H49</f>
        <v>0</v>
      </c>
      <c r="I51" s="54">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zoomScale="90" zoomScaleNormal="90" zoomScaleSheetLayoutView="80" workbookViewId="0">
      <pane ySplit="6" topLeftCell="A7" activePane="bottomLeft" state="frozen"/>
      <selection pane="bottomLeft" activeCell="A3" sqref="A3:W5"/>
    </sheetView>
  </sheetViews>
  <sheetFormatPr defaultRowHeight="12.75" x14ac:dyDescent="0.2"/>
  <cols>
    <col min="1" max="4" width="9.140625" style="1"/>
    <col min="5" max="5" width="10.140625" style="1" bestFit="1" customWidth="1"/>
    <col min="6" max="7" width="9.140625" style="1"/>
    <col min="8" max="23" width="13.42578125" style="56"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87" t="s">
        <v>302</v>
      </c>
      <c r="B1" s="288"/>
      <c r="C1" s="288"/>
      <c r="D1" s="288"/>
      <c r="E1" s="288"/>
      <c r="F1" s="288"/>
      <c r="G1" s="288"/>
      <c r="H1" s="288"/>
      <c r="I1" s="288"/>
      <c r="J1" s="288"/>
      <c r="K1" s="55"/>
    </row>
    <row r="2" spans="1:23" ht="15.75" x14ac:dyDescent="0.2">
      <c r="A2" s="2"/>
      <c r="B2" s="3"/>
      <c r="C2" s="289" t="s">
        <v>303</v>
      </c>
      <c r="D2" s="289"/>
      <c r="E2" s="10">
        <v>43466</v>
      </c>
      <c r="F2" s="4" t="s">
        <v>0</v>
      </c>
      <c r="G2" s="10">
        <v>43738</v>
      </c>
      <c r="H2" s="57"/>
      <c r="I2" s="57"/>
      <c r="J2" s="57"/>
      <c r="K2" s="58"/>
      <c r="V2" s="59" t="s">
        <v>355</v>
      </c>
    </row>
    <row r="3" spans="1:23" ht="13.5" customHeight="1" thickBot="1" x14ac:dyDescent="0.25">
      <c r="A3" s="292" t="s">
        <v>304</v>
      </c>
      <c r="B3" s="293"/>
      <c r="C3" s="293"/>
      <c r="D3" s="293"/>
      <c r="E3" s="293"/>
      <c r="F3" s="293"/>
      <c r="G3" s="296" t="s">
        <v>3</v>
      </c>
      <c r="H3" s="298" t="s">
        <v>305</v>
      </c>
      <c r="I3" s="298"/>
      <c r="J3" s="298"/>
      <c r="K3" s="298"/>
      <c r="L3" s="298"/>
      <c r="M3" s="298"/>
      <c r="N3" s="298"/>
      <c r="O3" s="298"/>
      <c r="P3" s="298"/>
      <c r="Q3" s="298"/>
      <c r="R3" s="298"/>
      <c r="S3" s="298"/>
      <c r="T3" s="298"/>
      <c r="U3" s="298"/>
      <c r="V3" s="298" t="s">
        <v>306</v>
      </c>
      <c r="W3" s="300" t="s">
        <v>307</v>
      </c>
    </row>
    <row r="4" spans="1:23" ht="57" thickBot="1" x14ac:dyDescent="0.25">
      <c r="A4" s="294"/>
      <c r="B4" s="295"/>
      <c r="C4" s="295"/>
      <c r="D4" s="295"/>
      <c r="E4" s="295"/>
      <c r="F4" s="295"/>
      <c r="G4" s="297"/>
      <c r="H4" s="60" t="s">
        <v>308</v>
      </c>
      <c r="I4" s="60" t="s">
        <v>309</v>
      </c>
      <c r="J4" s="60" t="s">
        <v>310</v>
      </c>
      <c r="K4" s="60" t="s">
        <v>311</v>
      </c>
      <c r="L4" s="60" t="s">
        <v>312</v>
      </c>
      <c r="M4" s="60" t="s">
        <v>313</v>
      </c>
      <c r="N4" s="60" t="s">
        <v>314</v>
      </c>
      <c r="O4" s="60" t="s">
        <v>315</v>
      </c>
      <c r="P4" s="60" t="s">
        <v>316</v>
      </c>
      <c r="Q4" s="60" t="s">
        <v>317</v>
      </c>
      <c r="R4" s="60" t="s">
        <v>318</v>
      </c>
      <c r="S4" s="60" t="s">
        <v>319</v>
      </c>
      <c r="T4" s="60" t="s">
        <v>320</v>
      </c>
      <c r="U4" s="60" t="s">
        <v>321</v>
      </c>
      <c r="V4" s="299"/>
      <c r="W4" s="301"/>
    </row>
    <row r="5" spans="1:23" ht="22.5" x14ac:dyDescent="0.2">
      <c r="A5" s="302">
        <v>1</v>
      </c>
      <c r="B5" s="303"/>
      <c r="C5" s="303"/>
      <c r="D5" s="303"/>
      <c r="E5" s="303"/>
      <c r="F5" s="303"/>
      <c r="G5" s="5">
        <v>2</v>
      </c>
      <c r="H5" s="61" t="s">
        <v>207</v>
      </c>
      <c r="I5" s="62" t="s">
        <v>208</v>
      </c>
      <c r="J5" s="61" t="s">
        <v>356</v>
      </c>
      <c r="K5" s="62" t="s">
        <v>357</v>
      </c>
      <c r="L5" s="61" t="s">
        <v>358</v>
      </c>
      <c r="M5" s="62" t="s">
        <v>359</v>
      </c>
      <c r="N5" s="61" t="s">
        <v>360</v>
      </c>
      <c r="O5" s="62" t="s">
        <v>361</v>
      </c>
      <c r="P5" s="61" t="s">
        <v>362</v>
      </c>
      <c r="Q5" s="62" t="s">
        <v>363</v>
      </c>
      <c r="R5" s="61" t="s">
        <v>364</v>
      </c>
      <c r="S5" s="62" t="s">
        <v>365</v>
      </c>
      <c r="T5" s="61" t="s">
        <v>366</v>
      </c>
      <c r="U5" s="61" t="s">
        <v>367</v>
      </c>
      <c r="V5" s="61" t="s">
        <v>368</v>
      </c>
      <c r="W5" s="63" t="s">
        <v>369</v>
      </c>
    </row>
    <row r="6" spans="1:23" x14ac:dyDescent="0.2">
      <c r="A6" s="304" t="s">
        <v>322</v>
      </c>
      <c r="B6" s="304"/>
      <c r="C6" s="304"/>
      <c r="D6" s="304"/>
      <c r="E6" s="304"/>
      <c r="F6" s="304"/>
      <c r="G6" s="304"/>
      <c r="H6" s="304"/>
      <c r="I6" s="304"/>
      <c r="J6" s="304"/>
      <c r="K6" s="304"/>
      <c r="L6" s="304"/>
      <c r="M6" s="304"/>
      <c r="N6" s="305"/>
      <c r="O6" s="305"/>
      <c r="P6" s="305"/>
      <c r="Q6" s="305"/>
      <c r="R6" s="305"/>
      <c r="S6" s="305"/>
      <c r="T6" s="305"/>
      <c r="U6" s="305"/>
      <c r="V6" s="305"/>
      <c r="W6" s="306"/>
    </row>
    <row r="7" spans="1:23" x14ac:dyDescent="0.2">
      <c r="A7" s="307" t="s">
        <v>374</v>
      </c>
      <c r="B7" s="307"/>
      <c r="C7" s="307"/>
      <c r="D7" s="307"/>
      <c r="E7" s="307"/>
      <c r="F7" s="307"/>
      <c r="G7" s="6">
        <v>1</v>
      </c>
      <c r="H7" s="64">
        <v>277879530</v>
      </c>
      <c r="I7" s="64">
        <v>0</v>
      </c>
      <c r="J7" s="64">
        <v>14549784</v>
      </c>
      <c r="K7" s="64">
        <v>0</v>
      </c>
      <c r="L7" s="64">
        <v>2940</v>
      </c>
      <c r="M7" s="64">
        <v>0</v>
      </c>
      <c r="N7" s="64">
        <v>88670198</v>
      </c>
      <c r="O7" s="64">
        <v>0</v>
      </c>
      <c r="P7" s="64">
        <v>-919512</v>
      </c>
      <c r="Q7" s="64">
        <v>-823659</v>
      </c>
      <c r="R7" s="64">
        <v>0</v>
      </c>
      <c r="S7" s="64">
        <v>0</v>
      </c>
      <c r="T7" s="64">
        <v>7337231</v>
      </c>
      <c r="U7" s="65">
        <f>H7+I7+J7+K7-L7+M7+N7+O7+P7+Q7+R7+S7+T7</f>
        <v>386690632</v>
      </c>
      <c r="V7" s="64">
        <v>0</v>
      </c>
      <c r="W7" s="65">
        <f>U7+V7</f>
        <v>386690632</v>
      </c>
    </row>
    <row r="8" spans="1:23" x14ac:dyDescent="0.2">
      <c r="A8" s="290" t="s">
        <v>323</v>
      </c>
      <c r="B8" s="290"/>
      <c r="C8" s="290"/>
      <c r="D8" s="290"/>
      <c r="E8" s="290"/>
      <c r="F8" s="290"/>
      <c r="G8" s="6">
        <v>2</v>
      </c>
      <c r="H8" s="64">
        <v>0</v>
      </c>
      <c r="I8" s="64">
        <v>0</v>
      </c>
      <c r="J8" s="64">
        <v>0</v>
      </c>
      <c r="K8" s="64">
        <v>0</v>
      </c>
      <c r="L8" s="64">
        <v>0</v>
      </c>
      <c r="M8" s="64">
        <v>0</v>
      </c>
      <c r="N8" s="64">
        <v>0</v>
      </c>
      <c r="O8" s="64">
        <v>0</v>
      </c>
      <c r="P8" s="64">
        <v>0</v>
      </c>
      <c r="Q8" s="64">
        <v>0</v>
      </c>
      <c r="R8" s="64">
        <v>0</v>
      </c>
      <c r="S8" s="64">
        <v>0</v>
      </c>
      <c r="T8" s="64">
        <v>0</v>
      </c>
      <c r="U8" s="65">
        <f t="shared" ref="U8:U9" si="0">H8+I8+J8+K8-L8+M8+N8+O8+P8+Q8+R8+S8+T8</f>
        <v>0</v>
      </c>
      <c r="V8" s="64">
        <v>0</v>
      </c>
      <c r="W8" s="65">
        <f t="shared" ref="W8:W9" si="1">U8+V8</f>
        <v>0</v>
      </c>
    </row>
    <row r="9" spans="1:23" x14ac:dyDescent="0.2">
      <c r="A9" s="290" t="s">
        <v>324</v>
      </c>
      <c r="B9" s="290"/>
      <c r="C9" s="290"/>
      <c r="D9" s="290"/>
      <c r="E9" s="290"/>
      <c r="F9" s="290"/>
      <c r="G9" s="6">
        <v>3</v>
      </c>
      <c r="H9" s="64">
        <v>0</v>
      </c>
      <c r="I9" s="64">
        <v>0</v>
      </c>
      <c r="J9" s="64">
        <v>0</v>
      </c>
      <c r="K9" s="64">
        <v>0</v>
      </c>
      <c r="L9" s="64">
        <v>0</v>
      </c>
      <c r="M9" s="64">
        <v>0</v>
      </c>
      <c r="N9" s="64">
        <v>0</v>
      </c>
      <c r="O9" s="64">
        <v>0</v>
      </c>
      <c r="P9" s="64">
        <v>0</v>
      </c>
      <c r="Q9" s="64">
        <v>0</v>
      </c>
      <c r="R9" s="64">
        <v>0</v>
      </c>
      <c r="S9" s="64">
        <v>0</v>
      </c>
      <c r="T9" s="64">
        <v>0</v>
      </c>
      <c r="U9" s="65">
        <f t="shared" si="0"/>
        <v>0</v>
      </c>
      <c r="V9" s="64">
        <v>0</v>
      </c>
      <c r="W9" s="65">
        <f t="shared" si="1"/>
        <v>0</v>
      </c>
    </row>
    <row r="10" spans="1:23" ht="24" customHeight="1" x14ac:dyDescent="0.2">
      <c r="A10" s="291" t="s">
        <v>375</v>
      </c>
      <c r="B10" s="291"/>
      <c r="C10" s="291"/>
      <c r="D10" s="291"/>
      <c r="E10" s="291"/>
      <c r="F10" s="291"/>
      <c r="G10" s="7">
        <v>4</v>
      </c>
      <c r="H10" s="65">
        <f>H7+H8+H9</f>
        <v>277879530</v>
      </c>
      <c r="I10" s="65">
        <f t="shared" ref="I10:W10" si="2">I7+I8+I9</f>
        <v>0</v>
      </c>
      <c r="J10" s="65">
        <f t="shared" si="2"/>
        <v>14549784</v>
      </c>
      <c r="K10" s="65">
        <f>K7+K8+K9</f>
        <v>0</v>
      </c>
      <c r="L10" s="65">
        <f t="shared" si="2"/>
        <v>2940</v>
      </c>
      <c r="M10" s="65">
        <f t="shared" si="2"/>
        <v>0</v>
      </c>
      <c r="N10" s="65">
        <f t="shared" si="2"/>
        <v>88670198</v>
      </c>
      <c r="O10" s="65">
        <f t="shared" si="2"/>
        <v>0</v>
      </c>
      <c r="P10" s="65">
        <f t="shared" si="2"/>
        <v>-919512</v>
      </c>
      <c r="Q10" s="65">
        <f t="shared" si="2"/>
        <v>-823659</v>
      </c>
      <c r="R10" s="65">
        <f t="shared" si="2"/>
        <v>0</v>
      </c>
      <c r="S10" s="65">
        <f t="shared" si="2"/>
        <v>0</v>
      </c>
      <c r="T10" s="65">
        <f t="shared" si="2"/>
        <v>7337231</v>
      </c>
      <c r="U10" s="65">
        <f t="shared" si="2"/>
        <v>386690632</v>
      </c>
      <c r="V10" s="65">
        <f t="shared" si="2"/>
        <v>0</v>
      </c>
      <c r="W10" s="65">
        <f t="shared" si="2"/>
        <v>386690632</v>
      </c>
    </row>
    <row r="11" spans="1:23" x14ac:dyDescent="0.2">
      <c r="A11" s="290" t="s">
        <v>325</v>
      </c>
      <c r="B11" s="290"/>
      <c r="C11" s="290"/>
      <c r="D11" s="290"/>
      <c r="E11" s="290"/>
      <c r="F11" s="290"/>
      <c r="G11" s="6">
        <v>5</v>
      </c>
      <c r="H11" s="66">
        <v>0</v>
      </c>
      <c r="I11" s="66">
        <v>0</v>
      </c>
      <c r="J11" s="66">
        <v>0</v>
      </c>
      <c r="K11" s="66">
        <v>0</v>
      </c>
      <c r="L11" s="66">
        <v>0</v>
      </c>
      <c r="M11" s="66">
        <v>0</v>
      </c>
      <c r="N11" s="66">
        <v>0</v>
      </c>
      <c r="O11" s="66">
        <v>0</v>
      </c>
      <c r="P11" s="66">
        <v>0</v>
      </c>
      <c r="Q11" s="66">
        <v>0</v>
      </c>
      <c r="R11" s="66">
        <v>0</v>
      </c>
      <c r="S11" s="66">
        <v>0</v>
      </c>
      <c r="T11" s="64">
        <f>RDG!H66</f>
        <v>-82937001</v>
      </c>
      <c r="U11" s="65">
        <f>H11+I11+J11+K11-L11+M11+N11+O11+P11+Q11+R11+S11+T11</f>
        <v>-82937001</v>
      </c>
      <c r="V11" s="64">
        <v>0</v>
      </c>
      <c r="W11" s="65">
        <f t="shared" ref="W11:W28" si="3">U11+V11</f>
        <v>-82937001</v>
      </c>
    </row>
    <row r="12" spans="1:23" x14ac:dyDescent="0.2">
      <c r="A12" s="290" t="s">
        <v>326</v>
      </c>
      <c r="B12" s="290"/>
      <c r="C12" s="290"/>
      <c r="D12" s="290"/>
      <c r="E12" s="290"/>
      <c r="F12" s="290"/>
      <c r="G12" s="6">
        <v>6</v>
      </c>
      <c r="H12" s="66">
        <v>0</v>
      </c>
      <c r="I12" s="66">
        <v>0</v>
      </c>
      <c r="J12" s="66">
        <v>0</v>
      </c>
      <c r="K12" s="66">
        <v>0</v>
      </c>
      <c r="L12" s="66">
        <v>0</v>
      </c>
      <c r="M12" s="66">
        <v>0</v>
      </c>
      <c r="N12" s="64">
        <v>0</v>
      </c>
      <c r="O12" s="66">
        <v>0</v>
      </c>
      <c r="P12" s="66">
        <v>0</v>
      </c>
      <c r="Q12" s="66">
        <v>0</v>
      </c>
      <c r="R12" s="66">
        <v>0</v>
      </c>
      <c r="S12" s="66">
        <v>0</v>
      </c>
      <c r="T12" s="66">
        <v>0</v>
      </c>
      <c r="U12" s="65">
        <f t="shared" ref="U12:U28" si="4">H12+I12+J12+K12-L12+M12+N12+O12+P12+Q12+R12+S12+T12</f>
        <v>0</v>
      </c>
      <c r="V12" s="64">
        <v>0</v>
      </c>
      <c r="W12" s="65">
        <f t="shared" si="3"/>
        <v>0</v>
      </c>
    </row>
    <row r="13" spans="1:23" ht="26.25" customHeight="1" x14ac:dyDescent="0.2">
      <c r="A13" s="290" t="s">
        <v>327</v>
      </c>
      <c r="B13" s="290"/>
      <c r="C13" s="290"/>
      <c r="D13" s="290"/>
      <c r="E13" s="290"/>
      <c r="F13" s="290"/>
      <c r="G13" s="6">
        <v>7</v>
      </c>
      <c r="H13" s="66">
        <v>0</v>
      </c>
      <c r="I13" s="66">
        <v>0</v>
      </c>
      <c r="J13" s="66">
        <v>0</v>
      </c>
      <c r="K13" s="66">
        <v>0</v>
      </c>
      <c r="L13" s="66">
        <v>0</v>
      </c>
      <c r="M13" s="66">
        <v>0</v>
      </c>
      <c r="N13" s="66">
        <v>0</v>
      </c>
      <c r="O13" s="64">
        <v>0</v>
      </c>
      <c r="P13" s="66">
        <v>0</v>
      </c>
      <c r="Q13" s="66">
        <v>0</v>
      </c>
      <c r="R13" s="66">
        <v>0</v>
      </c>
      <c r="S13" s="64">
        <v>0</v>
      </c>
      <c r="T13" s="64">
        <v>0</v>
      </c>
      <c r="U13" s="65">
        <f t="shared" si="4"/>
        <v>0</v>
      </c>
      <c r="V13" s="64">
        <v>0</v>
      </c>
      <c r="W13" s="65">
        <f t="shared" si="3"/>
        <v>0</v>
      </c>
    </row>
    <row r="14" spans="1:23" ht="29.25" customHeight="1" x14ac:dyDescent="0.2">
      <c r="A14" s="290" t="s">
        <v>328</v>
      </c>
      <c r="B14" s="290"/>
      <c r="C14" s="290"/>
      <c r="D14" s="290"/>
      <c r="E14" s="290"/>
      <c r="F14" s="290"/>
      <c r="G14" s="6">
        <v>8</v>
      </c>
      <c r="H14" s="66">
        <v>0</v>
      </c>
      <c r="I14" s="66">
        <v>0</v>
      </c>
      <c r="J14" s="66">
        <v>0</v>
      </c>
      <c r="K14" s="66">
        <v>0</v>
      </c>
      <c r="L14" s="66">
        <v>0</v>
      </c>
      <c r="M14" s="66">
        <v>0</v>
      </c>
      <c r="N14" s="66">
        <v>0</v>
      </c>
      <c r="O14" s="66">
        <v>0</v>
      </c>
      <c r="P14" s="64">
        <f>RDG!H93</f>
        <v>-86688</v>
      </c>
      <c r="Q14" s="66">
        <v>0</v>
      </c>
      <c r="R14" s="66">
        <v>0</v>
      </c>
      <c r="S14" s="64">
        <v>0</v>
      </c>
      <c r="T14" s="64">
        <v>0</v>
      </c>
      <c r="U14" s="65">
        <f t="shared" si="4"/>
        <v>-86688</v>
      </c>
      <c r="V14" s="64">
        <v>0</v>
      </c>
      <c r="W14" s="65">
        <f t="shared" si="3"/>
        <v>-86688</v>
      </c>
    </row>
    <row r="15" spans="1:23" x14ac:dyDescent="0.2">
      <c r="A15" s="290" t="s">
        <v>329</v>
      </c>
      <c r="B15" s="290"/>
      <c r="C15" s="290"/>
      <c r="D15" s="290"/>
      <c r="E15" s="290"/>
      <c r="F15" s="290"/>
      <c r="G15" s="6">
        <v>9</v>
      </c>
      <c r="H15" s="66">
        <v>0</v>
      </c>
      <c r="I15" s="66">
        <v>0</v>
      </c>
      <c r="J15" s="66">
        <v>0</v>
      </c>
      <c r="K15" s="66">
        <v>0</v>
      </c>
      <c r="L15" s="66">
        <v>0</v>
      </c>
      <c r="M15" s="66">
        <v>0</v>
      </c>
      <c r="N15" s="66">
        <v>0</v>
      </c>
      <c r="O15" s="66">
        <v>0</v>
      </c>
      <c r="P15" s="66">
        <v>0</v>
      </c>
      <c r="Q15" s="64">
        <f>RDG!H94</f>
        <v>450983</v>
      </c>
      <c r="R15" s="66">
        <v>0</v>
      </c>
      <c r="S15" s="64">
        <v>0</v>
      </c>
      <c r="T15" s="64">
        <v>0</v>
      </c>
      <c r="U15" s="65">
        <f t="shared" si="4"/>
        <v>450983</v>
      </c>
      <c r="V15" s="64">
        <v>0</v>
      </c>
      <c r="W15" s="65">
        <f t="shared" si="3"/>
        <v>450983</v>
      </c>
    </row>
    <row r="16" spans="1:23" ht="28.5" customHeight="1" x14ac:dyDescent="0.2">
      <c r="A16" s="290" t="s">
        <v>330</v>
      </c>
      <c r="B16" s="290"/>
      <c r="C16" s="290"/>
      <c r="D16" s="290"/>
      <c r="E16" s="290"/>
      <c r="F16" s="290"/>
      <c r="G16" s="6">
        <v>10</v>
      </c>
      <c r="H16" s="66">
        <v>0</v>
      </c>
      <c r="I16" s="66">
        <v>0</v>
      </c>
      <c r="J16" s="66">
        <v>0</v>
      </c>
      <c r="K16" s="66">
        <v>0</v>
      </c>
      <c r="L16" s="66">
        <v>0</v>
      </c>
      <c r="M16" s="66">
        <v>0</v>
      </c>
      <c r="N16" s="66">
        <v>0</v>
      </c>
      <c r="O16" s="66">
        <v>0</v>
      </c>
      <c r="P16" s="66">
        <v>0</v>
      </c>
      <c r="Q16" s="66">
        <v>0</v>
      </c>
      <c r="R16" s="64">
        <v>0</v>
      </c>
      <c r="S16" s="64">
        <v>0</v>
      </c>
      <c r="T16" s="64">
        <v>0</v>
      </c>
      <c r="U16" s="65">
        <f t="shared" si="4"/>
        <v>0</v>
      </c>
      <c r="V16" s="64">
        <v>0</v>
      </c>
      <c r="W16" s="65">
        <f t="shared" si="3"/>
        <v>0</v>
      </c>
    </row>
    <row r="17" spans="1:23" ht="23.25" customHeight="1" x14ac:dyDescent="0.2">
      <c r="A17" s="290" t="s">
        <v>331</v>
      </c>
      <c r="B17" s="290"/>
      <c r="C17" s="290"/>
      <c r="D17" s="290"/>
      <c r="E17" s="290"/>
      <c r="F17" s="290"/>
      <c r="G17" s="6">
        <v>11</v>
      </c>
      <c r="H17" s="66">
        <v>0</v>
      </c>
      <c r="I17" s="66">
        <v>0</v>
      </c>
      <c r="J17" s="66">
        <v>0</v>
      </c>
      <c r="K17" s="66">
        <v>0</v>
      </c>
      <c r="L17" s="66">
        <v>0</v>
      </c>
      <c r="M17" s="66">
        <v>0</v>
      </c>
      <c r="N17" s="64">
        <v>0</v>
      </c>
      <c r="O17" s="64">
        <v>0</v>
      </c>
      <c r="P17" s="64">
        <v>0</v>
      </c>
      <c r="Q17" s="64">
        <v>0</v>
      </c>
      <c r="R17" s="64">
        <v>0</v>
      </c>
      <c r="S17" s="64">
        <v>0</v>
      </c>
      <c r="T17" s="64">
        <v>0</v>
      </c>
      <c r="U17" s="65">
        <f t="shared" si="4"/>
        <v>0</v>
      </c>
      <c r="V17" s="64">
        <v>0</v>
      </c>
      <c r="W17" s="65">
        <f t="shared" si="3"/>
        <v>0</v>
      </c>
    </row>
    <row r="18" spans="1:23" x14ac:dyDescent="0.2">
      <c r="A18" s="290" t="s">
        <v>332</v>
      </c>
      <c r="B18" s="290"/>
      <c r="C18" s="290"/>
      <c r="D18" s="290"/>
      <c r="E18" s="290"/>
      <c r="F18" s="290"/>
      <c r="G18" s="6">
        <v>12</v>
      </c>
      <c r="H18" s="66">
        <v>0</v>
      </c>
      <c r="I18" s="66">
        <v>0</v>
      </c>
      <c r="J18" s="66">
        <v>0</v>
      </c>
      <c r="K18" s="66">
        <v>0</v>
      </c>
      <c r="L18" s="66">
        <v>0</v>
      </c>
      <c r="M18" s="66">
        <v>0</v>
      </c>
      <c r="N18" s="64">
        <v>0</v>
      </c>
      <c r="O18" s="64">
        <v>0</v>
      </c>
      <c r="P18" s="64">
        <v>0</v>
      </c>
      <c r="Q18" s="64">
        <v>0</v>
      </c>
      <c r="R18" s="64">
        <v>0</v>
      </c>
      <c r="S18" s="64">
        <v>0</v>
      </c>
      <c r="T18" s="64">
        <v>0</v>
      </c>
      <c r="U18" s="65">
        <f t="shared" si="4"/>
        <v>0</v>
      </c>
      <c r="V18" s="64">
        <v>0</v>
      </c>
      <c r="W18" s="65">
        <f t="shared" si="3"/>
        <v>0</v>
      </c>
    </row>
    <row r="19" spans="1:23" x14ac:dyDescent="0.2">
      <c r="A19" s="290" t="s">
        <v>333</v>
      </c>
      <c r="B19" s="290"/>
      <c r="C19" s="290"/>
      <c r="D19" s="290"/>
      <c r="E19" s="290"/>
      <c r="F19" s="290"/>
      <c r="G19" s="6">
        <v>13</v>
      </c>
      <c r="H19" s="64">
        <v>0</v>
      </c>
      <c r="I19" s="64">
        <v>0</v>
      </c>
      <c r="J19" s="64">
        <v>0</v>
      </c>
      <c r="K19" s="64">
        <v>0</v>
      </c>
      <c r="L19" s="64">
        <v>0</v>
      </c>
      <c r="M19" s="64">
        <v>0</v>
      </c>
      <c r="N19" s="64">
        <v>0</v>
      </c>
      <c r="O19" s="64">
        <v>0</v>
      </c>
      <c r="P19" s="64">
        <v>0</v>
      </c>
      <c r="Q19" s="64">
        <v>0</v>
      </c>
      <c r="R19" s="64">
        <v>0</v>
      </c>
      <c r="S19" s="64">
        <v>0</v>
      </c>
      <c r="T19" s="64">
        <v>0</v>
      </c>
      <c r="U19" s="65">
        <f t="shared" si="4"/>
        <v>0</v>
      </c>
      <c r="V19" s="64">
        <v>0</v>
      </c>
      <c r="W19" s="65">
        <f t="shared" si="3"/>
        <v>0</v>
      </c>
    </row>
    <row r="20" spans="1:23" x14ac:dyDescent="0.2">
      <c r="A20" s="290" t="s">
        <v>334</v>
      </c>
      <c r="B20" s="290"/>
      <c r="C20" s="290"/>
      <c r="D20" s="290"/>
      <c r="E20" s="290"/>
      <c r="F20" s="290"/>
      <c r="G20" s="6">
        <v>14</v>
      </c>
      <c r="H20" s="66">
        <v>0</v>
      </c>
      <c r="I20" s="66">
        <v>0</v>
      </c>
      <c r="J20" s="66">
        <v>0</v>
      </c>
      <c r="K20" s="66">
        <v>0</v>
      </c>
      <c r="L20" s="66">
        <v>0</v>
      </c>
      <c r="M20" s="66">
        <v>0</v>
      </c>
      <c r="N20" s="64">
        <v>0</v>
      </c>
      <c r="O20" s="64">
        <v>0</v>
      </c>
      <c r="P20" s="64">
        <v>0</v>
      </c>
      <c r="Q20" s="64">
        <v>0</v>
      </c>
      <c r="R20" s="64">
        <v>0</v>
      </c>
      <c r="S20" s="64">
        <v>0</v>
      </c>
      <c r="T20" s="64">
        <v>0</v>
      </c>
      <c r="U20" s="65">
        <f t="shared" si="4"/>
        <v>0</v>
      </c>
      <c r="V20" s="64">
        <v>0</v>
      </c>
      <c r="W20" s="65">
        <f t="shared" si="3"/>
        <v>0</v>
      </c>
    </row>
    <row r="21" spans="1:23" ht="30.75" customHeight="1" x14ac:dyDescent="0.2">
      <c r="A21" s="290" t="s">
        <v>335</v>
      </c>
      <c r="B21" s="290"/>
      <c r="C21" s="290"/>
      <c r="D21" s="290"/>
      <c r="E21" s="290"/>
      <c r="F21" s="290"/>
      <c r="G21" s="6">
        <v>15</v>
      </c>
      <c r="H21" s="64">
        <v>0</v>
      </c>
      <c r="I21" s="64">
        <v>0</v>
      </c>
      <c r="J21" s="64">
        <v>0</v>
      </c>
      <c r="K21" s="64">
        <v>0</v>
      </c>
      <c r="L21" s="64">
        <v>0</v>
      </c>
      <c r="M21" s="64">
        <v>0</v>
      </c>
      <c r="N21" s="64">
        <v>0</v>
      </c>
      <c r="O21" s="64">
        <v>0</v>
      </c>
      <c r="P21" s="64">
        <v>0</v>
      </c>
      <c r="Q21" s="64">
        <v>0</v>
      </c>
      <c r="R21" s="64">
        <v>0</v>
      </c>
      <c r="S21" s="64">
        <v>0</v>
      </c>
      <c r="T21" s="64">
        <v>0</v>
      </c>
      <c r="U21" s="65">
        <f t="shared" si="4"/>
        <v>0</v>
      </c>
      <c r="V21" s="64">
        <v>0</v>
      </c>
      <c r="W21" s="65">
        <f t="shared" si="3"/>
        <v>0</v>
      </c>
    </row>
    <row r="22" spans="1:23" ht="28.5" customHeight="1" x14ac:dyDescent="0.2">
      <c r="A22" s="290" t="s">
        <v>336</v>
      </c>
      <c r="B22" s="290"/>
      <c r="C22" s="290"/>
      <c r="D22" s="290"/>
      <c r="E22" s="290"/>
      <c r="F22" s="290"/>
      <c r="G22" s="6">
        <v>16</v>
      </c>
      <c r="H22" s="64">
        <v>0</v>
      </c>
      <c r="I22" s="64">
        <v>0</v>
      </c>
      <c r="J22" s="64">
        <v>0</v>
      </c>
      <c r="K22" s="64">
        <v>0</v>
      </c>
      <c r="L22" s="64">
        <v>0</v>
      </c>
      <c r="M22" s="64">
        <v>0</v>
      </c>
      <c r="N22" s="64">
        <v>0</v>
      </c>
      <c r="O22" s="64">
        <v>0</v>
      </c>
      <c r="P22" s="64">
        <v>0</v>
      </c>
      <c r="Q22" s="64">
        <v>0</v>
      </c>
      <c r="R22" s="64">
        <v>0</v>
      </c>
      <c r="S22" s="64">
        <v>0</v>
      </c>
      <c r="T22" s="64">
        <v>0</v>
      </c>
      <c r="U22" s="65">
        <f t="shared" si="4"/>
        <v>0</v>
      </c>
      <c r="V22" s="64">
        <v>0</v>
      </c>
      <c r="W22" s="65">
        <f t="shared" si="3"/>
        <v>0</v>
      </c>
    </row>
    <row r="23" spans="1:23" ht="26.25" customHeight="1" x14ac:dyDescent="0.2">
      <c r="A23" s="290" t="s">
        <v>337</v>
      </c>
      <c r="B23" s="290"/>
      <c r="C23" s="290"/>
      <c r="D23" s="290"/>
      <c r="E23" s="290"/>
      <c r="F23" s="290"/>
      <c r="G23" s="6">
        <v>17</v>
      </c>
      <c r="H23" s="64">
        <v>0</v>
      </c>
      <c r="I23" s="64">
        <v>0</v>
      </c>
      <c r="J23" s="64">
        <v>0</v>
      </c>
      <c r="K23" s="64">
        <v>0</v>
      </c>
      <c r="L23" s="64">
        <v>0</v>
      </c>
      <c r="M23" s="64">
        <v>0</v>
      </c>
      <c r="N23" s="64">
        <v>0</v>
      </c>
      <c r="O23" s="64">
        <v>0</v>
      </c>
      <c r="P23" s="64">
        <v>0</v>
      </c>
      <c r="Q23" s="64">
        <v>0</v>
      </c>
      <c r="R23" s="64">
        <v>0</v>
      </c>
      <c r="S23" s="64">
        <v>0</v>
      </c>
      <c r="T23" s="64">
        <v>0</v>
      </c>
      <c r="U23" s="65">
        <f t="shared" si="4"/>
        <v>0</v>
      </c>
      <c r="V23" s="64">
        <v>0</v>
      </c>
      <c r="W23" s="65">
        <f t="shared" si="3"/>
        <v>0</v>
      </c>
    </row>
    <row r="24" spans="1:23" x14ac:dyDescent="0.2">
      <c r="A24" s="290" t="s">
        <v>338</v>
      </c>
      <c r="B24" s="290"/>
      <c r="C24" s="290"/>
      <c r="D24" s="290"/>
      <c r="E24" s="290"/>
      <c r="F24" s="290"/>
      <c r="G24" s="6">
        <v>18</v>
      </c>
      <c r="H24" s="64">
        <v>0</v>
      </c>
      <c r="I24" s="64">
        <v>0</v>
      </c>
      <c r="J24" s="64">
        <v>0</v>
      </c>
      <c r="K24" s="64">
        <v>0</v>
      </c>
      <c r="L24" s="64">
        <v>0</v>
      </c>
      <c r="M24" s="64">
        <v>0</v>
      </c>
      <c r="N24" s="64">
        <v>0</v>
      </c>
      <c r="O24" s="64">
        <v>0</v>
      </c>
      <c r="P24" s="64">
        <v>0</v>
      </c>
      <c r="Q24" s="64">
        <v>0</v>
      </c>
      <c r="R24" s="64">
        <v>0</v>
      </c>
      <c r="S24" s="64">
        <v>0</v>
      </c>
      <c r="T24" s="64">
        <v>0</v>
      </c>
      <c r="U24" s="65">
        <f t="shared" si="4"/>
        <v>0</v>
      </c>
      <c r="V24" s="64">
        <v>0</v>
      </c>
      <c r="W24" s="65">
        <f t="shared" si="3"/>
        <v>0</v>
      </c>
    </row>
    <row r="25" spans="1:23" x14ac:dyDescent="0.2">
      <c r="A25" s="290" t="s">
        <v>339</v>
      </c>
      <c r="B25" s="290"/>
      <c r="C25" s="290"/>
      <c r="D25" s="290"/>
      <c r="E25" s="290"/>
      <c r="F25" s="290"/>
      <c r="G25" s="6">
        <v>19</v>
      </c>
      <c r="H25" s="64">
        <v>0</v>
      </c>
      <c r="I25" s="64">
        <v>0</v>
      </c>
      <c r="J25" s="64">
        <v>0</v>
      </c>
      <c r="K25" s="64">
        <v>0</v>
      </c>
      <c r="L25" s="64">
        <v>0</v>
      </c>
      <c r="M25" s="64">
        <v>0</v>
      </c>
      <c r="N25" s="64">
        <v>0</v>
      </c>
      <c r="O25" s="64">
        <v>0</v>
      </c>
      <c r="P25" s="64">
        <v>0</v>
      </c>
      <c r="Q25" s="64">
        <v>0</v>
      </c>
      <c r="R25" s="64">
        <v>0</v>
      </c>
      <c r="S25" s="64">
        <v>0</v>
      </c>
      <c r="T25" s="64">
        <v>0</v>
      </c>
      <c r="U25" s="65">
        <f t="shared" si="4"/>
        <v>0</v>
      </c>
      <c r="V25" s="64">
        <v>0</v>
      </c>
      <c r="W25" s="65">
        <f t="shared" si="3"/>
        <v>0</v>
      </c>
    </row>
    <row r="26" spans="1:23" x14ac:dyDescent="0.2">
      <c r="A26" s="290" t="s">
        <v>340</v>
      </c>
      <c r="B26" s="290"/>
      <c r="C26" s="290"/>
      <c r="D26" s="290"/>
      <c r="E26" s="290"/>
      <c r="F26" s="290"/>
      <c r="G26" s="6">
        <v>20</v>
      </c>
      <c r="H26" s="64">
        <v>0</v>
      </c>
      <c r="I26" s="64">
        <v>0</v>
      </c>
      <c r="J26" s="64">
        <v>0</v>
      </c>
      <c r="K26" s="64">
        <v>0</v>
      </c>
      <c r="L26" s="64">
        <v>0</v>
      </c>
      <c r="M26" s="64">
        <v>0</v>
      </c>
      <c r="N26" s="64">
        <v>0</v>
      </c>
      <c r="O26" s="64">
        <v>0</v>
      </c>
      <c r="P26" s="64">
        <v>0</v>
      </c>
      <c r="Q26" s="64">
        <v>0</v>
      </c>
      <c r="R26" s="64">
        <v>0</v>
      </c>
      <c r="S26" s="64">
        <v>0</v>
      </c>
      <c r="T26" s="64">
        <v>0</v>
      </c>
      <c r="U26" s="65">
        <f t="shared" si="4"/>
        <v>0</v>
      </c>
      <c r="V26" s="64">
        <v>0</v>
      </c>
      <c r="W26" s="65">
        <f t="shared" si="3"/>
        <v>0</v>
      </c>
    </row>
    <row r="27" spans="1:23" x14ac:dyDescent="0.2">
      <c r="A27" s="290" t="s">
        <v>341</v>
      </c>
      <c r="B27" s="290"/>
      <c r="C27" s="290"/>
      <c r="D27" s="290"/>
      <c r="E27" s="290"/>
      <c r="F27" s="290"/>
      <c r="G27" s="6">
        <v>21</v>
      </c>
      <c r="H27" s="64">
        <v>0</v>
      </c>
      <c r="I27" s="64">
        <v>0</v>
      </c>
      <c r="J27" s="64">
        <v>0</v>
      </c>
      <c r="K27" s="64">
        <v>0</v>
      </c>
      <c r="L27" s="64">
        <v>0</v>
      </c>
      <c r="M27" s="64">
        <v>0</v>
      </c>
      <c r="N27" s="64">
        <v>7337231</v>
      </c>
      <c r="O27" s="64">
        <v>0</v>
      </c>
      <c r="P27" s="64">
        <v>0</v>
      </c>
      <c r="Q27" s="64">
        <v>0</v>
      </c>
      <c r="R27" s="64">
        <v>0</v>
      </c>
      <c r="S27" s="64">
        <v>0</v>
      </c>
      <c r="T27" s="64">
        <v>-7337231</v>
      </c>
      <c r="U27" s="65">
        <f t="shared" si="4"/>
        <v>0</v>
      </c>
      <c r="V27" s="64">
        <v>0</v>
      </c>
      <c r="W27" s="65">
        <f t="shared" si="3"/>
        <v>0</v>
      </c>
    </row>
    <row r="28" spans="1:23" x14ac:dyDescent="0.2">
      <c r="A28" s="290" t="s">
        <v>342</v>
      </c>
      <c r="B28" s="290"/>
      <c r="C28" s="290"/>
      <c r="D28" s="290"/>
      <c r="E28" s="290"/>
      <c r="F28" s="290"/>
      <c r="G28" s="6">
        <v>22</v>
      </c>
      <c r="H28" s="64">
        <v>0</v>
      </c>
      <c r="I28" s="64">
        <v>0</v>
      </c>
      <c r="J28" s="64">
        <v>0</v>
      </c>
      <c r="K28" s="64">
        <v>0</v>
      </c>
      <c r="L28" s="64">
        <v>0</v>
      </c>
      <c r="M28" s="64">
        <v>0</v>
      </c>
      <c r="N28" s="64">
        <v>0</v>
      </c>
      <c r="O28" s="64">
        <v>0</v>
      </c>
      <c r="P28" s="64">
        <v>0</v>
      </c>
      <c r="Q28" s="64">
        <v>0</v>
      </c>
      <c r="R28" s="64">
        <v>0</v>
      </c>
      <c r="S28" s="64">
        <v>0</v>
      </c>
      <c r="T28" s="64">
        <v>0</v>
      </c>
      <c r="U28" s="65">
        <f t="shared" si="4"/>
        <v>0</v>
      </c>
      <c r="V28" s="64">
        <v>0</v>
      </c>
      <c r="W28" s="65">
        <f t="shared" si="3"/>
        <v>0</v>
      </c>
    </row>
    <row r="29" spans="1:23" ht="21.75" customHeight="1" x14ac:dyDescent="0.2">
      <c r="A29" s="308" t="s">
        <v>376</v>
      </c>
      <c r="B29" s="308"/>
      <c r="C29" s="308"/>
      <c r="D29" s="308"/>
      <c r="E29" s="308"/>
      <c r="F29" s="308"/>
      <c r="G29" s="8">
        <v>23</v>
      </c>
      <c r="H29" s="67">
        <f>SUM(H10:H28)</f>
        <v>277879530</v>
      </c>
      <c r="I29" s="67">
        <f t="shared" ref="I29:W29" si="5">SUM(I10:I28)</f>
        <v>0</v>
      </c>
      <c r="J29" s="67">
        <f t="shared" si="5"/>
        <v>14549784</v>
      </c>
      <c r="K29" s="67">
        <f t="shared" si="5"/>
        <v>0</v>
      </c>
      <c r="L29" s="67">
        <f t="shared" si="5"/>
        <v>2940</v>
      </c>
      <c r="M29" s="67">
        <f t="shared" si="5"/>
        <v>0</v>
      </c>
      <c r="N29" s="67">
        <f t="shared" si="5"/>
        <v>96007429</v>
      </c>
      <c r="O29" s="67">
        <f t="shared" si="5"/>
        <v>0</v>
      </c>
      <c r="P29" s="67">
        <f t="shared" si="5"/>
        <v>-1006200</v>
      </c>
      <c r="Q29" s="67">
        <f t="shared" si="5"/>
        <v>-372676</v>
      </c>
      <c r="R29" s="67">
        <f t="shared" si="5"/>
        <v>0</v>
      </c>
      <c r="S29" s="67">
        <f t="shared" si="5"/>
        <v>0</v>
      </c>
      <c r="T29" s="67">
        <f t="shared" si="5"/>
        <v>-82937001</v>
      </c>
      <c r="U29" s="67">
        <f t="shared" si="5"/>
        <v>304117926</v>
      </c>
      <c r="V29" s="67">
        <f t="shared" si="5"/>
        <v>0</v>
      </c>
      <c r="W29" s="67">
        <f t="shared" si="5"/>
        <v>304117926</v>
      </c>
    </row>
    <row r="30" spans="1:23" x14ac:dyDescent="0.2">
      <c r="A30" s="309" t="s">
        <v>343</v>
      </c>
      <c r="B30" s="310"/>
      <c r="C30" s="310"/>
      <c r="D30" s="310"/>
      <c r="E30" s="310"/>
      <c r="F30" s="310"/>
      <c r="G30" s="310"/>
      <c r="H30" s="310"/>
      <c r="I30" s="310"/>
      <c r="J30" s="310"/>
      <c r="K30" s="310"/>
      <c r="L30" s="310"/>
      <c r="M30" s="310"/>
      <c r="N30" s="310"/>
      <c r="O30" s="310"/>
      <c r="P30" s="310"/>
      <c r="Q30" s="310"/>
      <c r="R30" s="310"/>
      <c r="S30" s="310"/>
      <c r="T30" s="310"/>
      <c r="U30" s="310"/>
      <c r="V30" s="310"/>
      <c r="W30" s="310"/>
    </row>
    <row r="31" spans="1:23" ht="36.75" customHeight="1" x14ac:dyDescent="0.2">
      <c r="A31" s="311" t="s">
        <v>344</v>
      </c>
      <c r="B31" s="311"/>
      <c r="C31" s="311"/>
      <c r="D31" s="311"/>
      <c r="E31" s="311"/>
      <c r="F31" s="311"/>
      <c r="G31" s="7">
        <v>24</v>
      </c>
      <c r="H31" s="65">
        <f>SUM(H12:H20)</f>
        <v>0</v>
      </c>
      <c r="I31" s="65">
        <f t="shared" ref="I31:W31" si="6">SUM(I12:I20)</f>
        <v>0</v>
      </c>
      <c r="J31" s="65">
        <f t="shared" si="6"/>
        <v>0</v>
      </c>
      <c r="K31" s="65">
        <f t="shared" si="6"/>
        <v>0</v>
      </c>
      <c r="L31" s="65">
        <f t="shared" si="6"/>
        <v>0</v>
      </c>
      <c r="M31" s="65">
        <f t="shared" si="6"/>
        <v>0</v>
      </c>
      <c r="N31" s="65">
        <f t="shared" si="6"/>
        <v>0</v>
      </c>
      <c r="O31" s="65">
        <f t="shared" si="6"/>
        <v>0</v>
      </c>
      <c r="P31" s="65">
        <f t="shared" si="6"/>
        <v>-86688</v>
      </c>
      <c r="Q31" s="65">
        <f t="shared" si="6"/>
        <v>450983</v>
      </c>
      <c r="R31" s="65">
        <f t="shared" si="6"/>
        <v>0</v>
      </c>
      <c r="S31" s="65">
        <f t="shared" si="6"/>
        <v>0</v>
      </c>
      <c r="T31" s="65">
        <f t="shared" si="6"/>
        <v>0</v>
      </c>
      <c r="U31" s="65">
        <f t="shared" si="6"/>
        <v>364295</v>
      </c>
      <c r="V31" s="65">
        <f t="shared" si="6"/>
        <v>0</v>
      </c>
      <c r="W31" s="65">
        <f t="shared" si="6"/>
        <v>364295</v>
      </c>
    </row>
    <row r="32" spans="1:23" ht="31.5" customHeight="1" x14ac:dyDescent="0.2">
      <c r="A32" s="311" t="s">
        <v>345</v>
      </c>
      <c r="B32" s="311"/>
      <c r="C32" s="311"/>
      <c r="D32" s="311"/>
      <c r="E32" s="311"/>
      <c r="F32" s="311"/>
      <c r="G32" s="7">
        <v>25</v>
      </c>
      <c r="H32" s="65">
        <f>H11+H31</f>
        <v>0</v>
      </c>
      <c r="I32" s="65">
        <f t="shared" ref="I32:W32" si="7">I11+I31</f>
        <v>0</v>
      </c>
      <c r="J32" s="65">
        <f t="shared" si="7"/>
        <v>0</v>
      </c>
      <c r="K32" s="65">
        <f t="shared" si="7"/>
        <v>0</v>
      </c>
      <c r="L32" s="65">
        <f t="shared" si="7"/>
        <v>0</v>
      </c>
      <c r="M32" s="65">
        <f t="shared" si="7"/>
        <v>0</v>
      </c>
      <c r="N32" s="65">
        <f t="shared" si="7"/>
        <v>0</v>
      </c>
      <c r="O32" s="65">
        <f t="shared" si="7"/>
        <v>0</v>
      </c>
      <c r="P32" s="65">
        <f t="shared" si="7"/>
        <v>-86688</v>
      </c>
      <c r="Q32" s="65">
        <f t="shared" si="7"/>
        <v>450983</v>
      </c>
      <c r="R32" s="65">
        <f t="shared" si="7"/>
        <v>0</v>
      </c>
      <c r="S32" s="65">
        <f t="shared" si="7"/>
        <v>0</v>
      </c>
      <c r="T32" s="65">
        <f t="shared" si="7"/>
        <v>-82937001</v>
      </c>
      <c r="U32" s="65">
        <f t="shared" si="7"/>
        <v>-82572706</v>
      </c>
      <c r="V32" s="65">
        <f t="shared" si="7"/>
        <v>0</v>
      </c>
      <c r="W32" s="65">
        <f t="shared" si="7"/>
        <v>-82572706</v>
      </c>
    </row>
    <row r="33" spans="1:23" ht="30.75" customHeight="1" x14ac:dyDescent="0.2">
      <c r="A33" s="312" t="s">
        <v>346</v>
      </c>
      <c r="B33" s="312"/>
      <c r="C33" s="312"/>
      <c r="D33" s="312"/>
      <c r="E33" s="312"/>
      <c r="F33" s="312"/>
      <c r="G33" s="8">
        <v>26</v>
      </c>
      <c r="H33" s="67">
        <f>SUM(H21:H28)</f>
        <v>0</v>
      </c>
      <c r="I33" s="67">
        <f t="shared" ref="I33:W33" si="8">SUM(I21:I28)</f>
        <v>0</v>
      </c>
      <c r="J33" s="67">
        <f t="shared" si="8"/>
        <v>0</v>
      </c>
      <c r="K33" s="67">
        <f t="shared" si="8"/>
        <v>0</v>
      </c>
      <c r="L33" s="67">
        <f t="shared" si="8"/>
        <v>0</v>
      </c>
      <c r="M33" s="67">
        <f t="shared" si="8"/>
        <v>0</v>
      </c>
      <c r="N33" s="67">
        <f t="shared" si="8"/>
        <v>7337231</v>
      </c>
      <c r="O33" s="67">
        <f t="shared" si="8"/>
        <v>0</v>
      </c>
      <c r="P33" s="67">
        <f t="shared" si="8"/>
        <v>0</v>
      </c>
      <c r="Q33" s="67">
        <f t="shared" si="8"/>
        <v>0</v>
      </c>
      <c r="R33" s="67">
        <f t="shared" si="8"/>
        <v>0</v>
      </c>
      <c r="S33" s="67">
        <f t="shared" si="8"/>
        <v>0</v>
      </c>
      <c r="T33" s="67">
        <f t="shared" si="8"/>
        <v>-7337231</v>
      </c>
      <c r="U33" s="67">
        <f t="shared" si="8"/>
        <v>0</v>
      </c>
      <c r="V33" s="67">
        <f t="shared" si="8"/>
        <v>0</v>
      </c>
      <c r="W33" s="67">
        <f t="shared" si="8"/>
        <v>0</v>
      </c>
    </row>
    <row r="34" spans="1:23" x14ac:dyDescent="0.2">
      <c r="A34" s="309" t="s">
        <v>347</v>
      </c>
      <c r="B34" s="313"/>
      <c r="C34" s="313"/>
      <c r="D34" s="313"/>
      <c r="E34" s="313"/>
      <c r="F34" s="313"/>
      <c r="G34" s="313"/>
      <c r="H34" s="313"/>
      <c r="I34" s="313"/>
      <c r="J34" s="313"/>
      <c r="K34" s="313"/>
      <c r="L34" s="313"/>
      <c r="M34" s="313"/>
      <c r="N34" s="313"/>
      <c r="O34" s="313"/>
      <c r="P34" s="313"/>
      <c r="Q34" s="313"/>
      <c r="R34" s="313"/>
      <c r="S34" s="313"/>
      <c r="T34" s="313"/>
      <c r="U34" s="313"/>
      <c r="V34" s="313"/>
      <c r="W34" s="313"/>
    </row>
    <row r="35" spans="1:23" x14ac:dyDescent="0.2">
      <c r="A35" s="307" t="s">
        <v>377</v>
      </c>
      <c r="B35" s="307"/>
      <c r="C35" s="307"/>
      <c r="D35" s="307"/>
      <c r="E35" s="307"/>
      <c r="F35" s="307"/>
      <c r="G35" s="6">
        <v>27</v>
      </c>
      <c r="H35" s="64">
        <v>277879530</v>
      </c>
      <c r="I35" s="64">
        <v>0</v>
      </c>
      <c r="J35" s="64">
        <v>14549784</v>
      </c>
      <c r="K35" s="64">
        <v>0</v>
      </c>
      <c r="L35" s="64">
        <v>2940</v>
      </c>
      <c r="M35" s="64">
        <v>0</v>
      </c>
      <c r="N35" s="64">
        <v>96007429</v>
      </c>
      <c r="O35" s="64">
        <v>0</v>
      </c>
      <c r="P35" s="64">
        <v>-1006200</v>
      </c>
      <c r="Q35" s="64">
        <v>-372676</v>
      </c>
      <c r="R35" s="64">
        <v>0</v>
      </c>
      <c r="S35" s="64">
        <v>0</v>
      </c>
      <c r="T35" s="64">
        <v>-82937001</v>
      </c>
      <c r="U35" s="68">
        <f t="shared" ref="U35:U37" si="9">H35+I35+J35+K35-L35+M35+N35+O35+P35+Q35+R35+S35+T35</f>
        <v>304117926</v>
      </c>
      <c r="V35" s="64">
        <v>0</v>
      </c>
      <c r="W35" s="68">
        <f t="shared" ref="W35:W37" si="10">U35+V35</f>
        <v>304117926</v>
      </c>
    </row>
    <row r="36" spans="1:23" x14ac:dyDescent="0.2">
      <c r="A36" s="290" t="s">
        <v>323</v>
      </c>
      <c r="B36" s="290"/>
      <c r="C36" s="290"/>
      <c r="D36" s="290"/>
      <c r="E36" s="290"/>
      <c r="F36" s="290"/>
      <c r="G36" s="6">
        <v>28</v>
      </c>
      <c r="H36" s="64">
        <v>0</v>
      </c>
      <c r="I36" s="64">
        <v>0</v>
      </c>
      <c r="J36" s="64">
        <v>0</v>
      </c>
      <c r="K36" s="64">
        <v>0</v>
      </c>
      <c r="L36" s="64">
        <v>0</v>
      </c>
      <c r="M36" s="64">
        <v>0</v>
      </c>
      <c r="N36" s="64">
        <v>0</v>
      </c>
      <c r="O36" s="64">
        <v>0</v>
      </c>
      <c r="P36" s="64">
        <v>0</v>
      </c>
      <c r="Q36" s="64">
        <v>0</v>
      </c>
      <c r="R36" s="64">
        <v>0</v>
      </c>
      <c r="S36" s="64">
        <v>0</v>
      </c>
      <c r="T36" s="64">
        <v>0</v>
      </c>
      <c r="U36" s="68">
        <f t="shared" si="9"/>
        <v>0</v>
      </c>
      <c r="V36" s="64">
        <v>0</v>
      </c>
      <c r="W36" s="68">
        <f t="shared" si="10"/>
        <v>0</v>
      </c>
    </row>
    <row r="37" spans="1:23" x14ac:dyDescent="0.2">
      <c r="A37" s="290" t="s">
        <v>324</v>
      </c>
      <c r="B37" s="290"/>
      <c r="C37" s="290"/>
      <c r="D37" s="290"/>
      <c r="E37" s="290"/>
      <c r="F37" s="290"/>
      <c r="G37" s="6">
        <v>29</v>
      </c>
      <c r="H37" s="64">
        <v>0</v>
      </c>
      <c r="I37" s="64">
        <v>0</v>
      </c>
      <c r="J37" s="64">
        <v>0</v>
      </c>
      <c r="K37" s="64">
        <v>0</v>
      </c>
      <c r="L37" s="64">
        <v>0</v>
      </c>
      <c r="M37" s="64">
        <v>0</v>
      </c>
      <c r="N37" s="64">
        <v>0</v>
      </c>
      <c r="O37" s="64">
        <v>0</v>
      </c>
      <c r="P37" s="64">
        <v>0</v>
      </c>
      <c r="Q37" s="64">
        <v>0</v>
      </c>
      <c r="R37" s="64">
        <v>0</v>
      </c>
      <c r="S37" s="64">
        <v>0</v>
      </c>
      <c r="T37" s="64">
        <v>0</v>
      </c>
      <c r="U37" s="68">
        <f t="shared" si="9"/>
        <v>0</v>
      </c>
      <c r="V37" s="64">
        <v>0</v>
      </c>
      <c r="W37" s="68">
        <f t="shared" si="10"/>
        <v>0</v>
      </c>
    </row>
    <row r="38" spans="1:23" ht="25.5" customHeight="1" x14ac:dyDescent="0.2">
      <c r="A38" s="307" t="s">
        <v>378</v>
      </c>
      <c r="B38" s="307"/>
      <c r="C38" s="307"/>
      <c r="D38" s="307"/>
      <c r="E38" s="307"/>
      <c r="F38" s="307"/>
      <c r="G38" s="6">
        <v>30</v>
      </c>
      <c r="H38" s="68">
        <f>H35+H36+H37</f>
        <v>277879530</v>
      </c>
      <c r="I38" s="68">
        <f t="shared" ref="I38:W38" si="11">I35+I36+I37</f>
        <v>0</v>
      </c>
      <c r="J38" s="68">
        <f t="shared" si="11"/>
        <v>14549784</v>
      </c>
      <c r="K38" s="68">
        <f t="shared" si="11"/>
        <v>0</v>
      </c>
      <c r="L38" s="68">
        <f t="shared" si="11"/>
        <v>2940</v>
      </c>
      <c r="M38" s="68">
        <f t="shared" si="11"/>
        <v>0</v>
      </c>
      <c r="N38" s="68">
        <f t="shared" si="11"/>
        <v>96007429</v>
      </c>
      <c r="O38" s="68">
        <f t="shared" si="11"/>
        <v>0</v>
      </c>
      <c r="P38" s="68">
        <f t="shared" si="11"/>
        <v>-1006200</v>
      </c>
      <c r="Q38" s="68">
        <f t="shared" si="11"/>
        <v>-372676</v>
      </c>
      <c r="R38" s="68">
        <f t="shared" si="11"/>
        <v>0</v>
      </c>
      <c r="S38" s="68">
        <f t="shared" si="11"/>
        <v>0</v>
      </c>
      <c r="T38" s="68">
        <f t="shared" si="11"/>
        <v>-82937001</v>
      </c>
      <c r="U38" s="68">
        <f t="shared" si="11"/>
        <v>304117926</v>
      </c>
      <c r="V38" s="68">
        <f t="shared" si="11"/>
        <v>0</v>
      </c>
      <c r="W38" s="68">
        <f t="shared" si="11"/>
        <v>304117926</v>
      </c>
    </row>
    <row r="39" spans="1:23" x14ac:dyDescent="0.2">
      <c r="A39" s="290" t="s">
        <v>325</v>
      </c>
      <c r="B39" s="290"/>
      <c r="C39" s="290"/>
      <c r="D39" s="290"/>
      <c r="E39" s="290"/>
      <c r="F39" s="290"/>
      <c r="G39" s="6">
        <v>31</v>
      </c>
      <c r="H39" s="66">
        <v>0</v>
      </c>
      <c r="I39" s="66">
        <v>0</v>
      </c>
      <c r="J39" s="66">
        <v>0</v>
      </c>
      <c r="K39" s="66">
        <v>0</v>
      </c>
      <c r="L39" s="66">
        <v>0</v>
      </c>
      <c r="M39" s="66">
        <v>0</v>
      </c>
      <c r="N39" s="66">
        <v>0</v>
      </c>
      <c r="O39" s="66">
        <v>0</v>
      </c>
      <c r="P39" s="66">
        <v>0</v>
      </c>
      <c r="Q39" s="66">
        <v>0</v>
      </c>
      <c r="R39" s="66">
        <v>0</v>
      </c>
      <c r="S39" s="66">
        <v>0</v>
      </c>
      <c r="T39" s="64">
        <f>-Bilanca!I94</f>
        <v>-79826449</v>
      </c>
      <c r="U39" s="68">
        <f t="shared" ref="U39:U56" si="12">H39+I39+J39+K39-L39+M39+N39+O39+P39+Q39+R39+S39+T39</f>
        <v>-79826449</v>
      </c>
      <c r="V39" s="64">
        <v>0</v>
      </c>
      <c r="W39" s="68">
        <f t="shared" ref="W39:W56" si="13">U39+V39</f>
        <v>-79826449</v>
      </c>
    </row>
    <row r="40" spans="1:23" x14ac:dyDescent="0.2">
      <c r="A40" s="290" t="s">
        <v>326</v>
      </c>
      <c r="B40" s="290"/>
      <c r="C40" s="290"/>
      <c r="D40" s="290"/>
      <c r="E40" s="290"/>
      <c r="F40" s="290"/>
      <c r="G40" s="6">
        <v>32</v>
      </c>
      <c r="H40" s="66">
        <v>0</v>
      </c>
      <c r="I40" s="66">
        <v>0</v>
      </c>
      <c r="J40" s="66">
        <v>0</v>
      </c>
      <c r="K40" s="66">
        <v>0</v>
      </c>
      <c r="L40" s="66">
        <v>0</v>
      </c>
      <c r="M40" s="66">
        <v>0</v>
      </c>
      <c r="N40" s="64">
        <v>0</v>
      </c>
      <c r="O40" s="66">
        <v>0</v>
      </c>
      <c r="P40" s="66">
        <v>0</v>
      </c>
      <c r="Q40" s="66">
        <v>0</v>
      </c>
      <c r="R40" s="66">
        <v>0</v>
      </c>
      <c r="S40" s="66">
        <v>0</v>
      </c>
      <c r="T40" s="66">
        <v>0</v>
      </c>
      <c r="U40" s="68">
        <f t="shared" si="12"/>
        <v>0</v>
      </c>
      <c r="V40" s="64">
        <v>0</v>
      </c>
      <c r="W40" s="68">
        <f t="shared" si="13"/>
        <v>0</v>
      </c>
    </row>
    <row r="41" spans="1:23" ht="27" customHeight="1" x14ac:dyDescent="0.2">
      <c r="A41" s="290" t="s">
        <v>348</v>
      </c>
      <c r="B41" s="290"/>
      <c r="C41" s="290"/>
      <c r="D41" s="290"/>
      <c r="E41" s="290"/>
      <c r="F41" s="290"/>
      <c r="G41" s="6">
        <v>33</v>
      </c>
      <c r="H41" s="66">
        <v>0</v>
      </c>
      <c r="I41" s="66">
        <v>0</v>
      </c>
      <c r="J41" s="66">
        <v>0</v>
      </c>
      <c r="K41" s="66">
        <v>0</v>
      </c>
      <c r="L41" s="66">
        <v>0</v>
      </c>
      <c r="M41" s="66">
        <v>0</v>
      </c>
      <c r="N41" s="66">
        <v>0</v>
      </c>
      <c r="O41" s="64">
        <v>0</v>
      </c>
      <c r="P41" s="66">
        <v>0</v>
      </c>
      <c r="Q41" s="66">
        <v>0</v>
      </c>
      <c r="R41" s="66">
        <v>0</v>
      </c>
      <c r="S41" s="64">
        <v>0</v>
      </c>
      <c r="T41" s="64">
        <v>0</v>
      </c>
      <c r="U41" s="68">
        <f t="shared" si="12"/>
        <v>0</v>
      </c>
      <c r="V41" s="64">
        <v>0</v>
      </c>
      <c r="W41" s="68">
        <f t="shared" si="13"/>
        <v>0</v>
      </c>
    </row>
    <row r="42" spans="1:23" ht="20.25" customHeight="1" x14ac:dyDescent="0.2">
      <c r="A42" s="290" t="s">
        <v>328</v>
      </c>
      <c r="B42" s="290"/>
      <c r="C42" s="290"/>
      <c r="D42" s="290"/>
      <c r="E42" s="290"/>
      <c r="F42" s="290"/>
      <c r="G42" s="6">
        <v>34</v>
      </c>
      <c r="H42" s="66">
        <v>0</v>
      </c>
      <c r="I42" s="66">
        <v>0</v>
      </c>
      <c r="J42" s="66">
        <v>0</v>
      </c>
      <c r="K42" s="66">
        <v>0</v>
      </c>
      <c r="L42" s="66">
        <v>0</v>
      </c>
      <c r="M42" s="66">
        <v>0</v>
      </c>
      <c r="N42" s="66">
        <v>0</v>
      </c>
      <c r="O42" s="66">
        <v>0</v>
      </c>
      <c r="P42" s="64">
        <f>RDG!J93</f>
        <v>232200</v>
      </c>
      <c r="Q42" s="66">
        <v>0</v>
      </c>
      <c r="R42" s="66">
        <v>0</v>
      </c>
      <c r="S42" s="64">
        <v>0</v>
      </c>
      <c r="T42" s="64">
        <v>0</v>
      </c>
      <c r="U42" s="68">
        <f t="shared" si="12"/>
        <v>232200</v>
      </c>
      <c r="V42" s="64">
        <v>0</v>
      </c>
      <c r="W42" s="68">
        <f t="shared" si="13"/>
        <v>232200</v>
      </c>
    </row>
    <row r="43" spans="1:23" ht="21" customHeight="1" x14ac:dyDescent="0.2">
      <c r="A43" s="290" t="s">
        <v>329</v>
      </c>
      <c r="B43" s="290"/>
      <c r="C43" s="290"/>
      <c r="D43" s="290"/>
      <c r="E43" s="290"/>
      <c r="F43" s="290"/>
      <c r="G43" s="6">
        <v>35</v>
      </c>
      <c r="H43" s="66">
        <v>0</v>
      </c>
      <c r="I43" s="66">
        <v>0</v>
      </c>
      <c r="J43" s="66">
        <v>0</v>
      </c>
      <c r="K43" s="66">
        <v>0</v>
      </c>
      <c r="L43" s="66">
        <v>0</v>
      </c>
      <c r="M43" s="66">
        <v>0</v>
      </c>
      <c r="N43" s="66">
        <v>0</v>
      </c>
      <c r="O43" s="66">
        <v>0</v>
      </c>
      <c r="P43" s="66">
        <v>0</v>
      </c>
      <c r="Q43" s="64">
        <f>RDG!J94</f>
        <v>-101824</v>
      </c>
      <c r="R43" s="66">
        <v>0</v>
      </c>
      <c r="S43" s="64">
        <v>0</v>
      </c>
      <c r="T43" s="64">
        <v>0</v>
      </c>
      <c r="U43" s="68">
        <f t="shared" si="12"/>
        <v>-101824</v>
      </c>
      <c r="V43" s="64">
        <v>0</v>
      </c>
      <c r="W43" s="68">
        <f t="shared" si="13"/>
        <v>-101824</v>
      </c>
    </row>
    <row r="44" spans="1:23" ht="29.25" customHeight="1" x14ac:dyDescent="0.2">
      <c r="A44" s="290" t="s">
        <v>330</v>
      </c>
      <c r="B44" s="290"/>
      <c r="C44" s="290"/>
      <c r="D44" s="290"/>
      <c r="E44" s="290"/>
      <c r="F44" s="290"/>
      <c r="G44" s="6">
        <v>36</v>
      </c>
      <c r="H44" s="66">
        <v>0</v>
      </c>
      <c r="I44" s="66">
        <v>0</v>
      </c>
      <c r="J44" s="66">
        <v>0</v>
      </c>
      <c r="K44" s="66">
        <v>0</v>
      </c>
      <c r="L44" s="66">
        <v>0</v>
      </c>
      <c r="M44" s="66">
        <v>0</v>
      </c>
      <c r="N44" s="66">
        <v>0</v>
      </c>
      <c r="O44" s="66">
        <v>0</v>
      </c>
      <c r="P44" s="66">
        <v>0</v>
      </c>
      <c r="Q44" s="66">
        <v>0</v>
      </c>
      <c r="R44" s="64">
        <v>0</v>
      </c>
      <c r="S44" s="64">
        <v>0</v>
      </c>
      <c r="T44" s="64">
        <v>0</v>
      </c>
      <c r="U44" s="68">
        <f t="shared" si="12"/>
        <v>0</v>
      </c>
      <c r="V44" s="64">
        <v>0</v>
      </c>
      <c r="W44" s="68">
        <f t="shared" si="13"/>
        <v>0</v>
      </c>
    </row>
    <row r="45" spans="1:23" ht="21" customHeight="1" x14ac:dyDescent="0.2">
      <c r="A45" s="290" t="s">
        <v>349</v>
      </c>
      <c r="B45" s="290"/>
      <c r="C45" s="290"/>
      <c r="D45" s="290"/>
      <c r="E45" s="290"/>
      <c r="F45" s="290"/>
      <c r="G45" s="6">
        <v>37</v>
      </c>
      <c r="H45" s="66">
        <v>0</v>
      </c>
      <c r="I45" s="66">
        <v>0</v>
      </c>
      <c r="J45" s="66">
        <v>0</v>
      </c>
      <c r="K45" s="66">
        <v>0</v>
      </c>
      <c r="L45" s="66">
        <v>0</v>
      </c>
      <c r="M45" s="66">
        <v>0</v>
      </c>
      <c r="N45" s="64">
        <v>0</v>
      </c>
      <c r="O45" s="64">
        <v>0</v>
      </c>
      <c r="P45" s="64">
        <v>0</v>
      </c>
      <c r="Q45" s="64">
        <v>0</v>
      </c>
      <c r="R45" s="64">
        <v>0</v>
      </c>
      <c r="S45" s="64">
        <v>0</v>
      </c>
      <c r="T45" s="64">
        <v>0</v>
      </c>
      <c r="U45" s="68">
        <f t="shared" si="12"/>
        <v>0</v>
      </c>
      <c r="V45" s="64">
        <v>0</v>
      </c>
      <c r="W45" s="68">
        <f t="shared" si="13"/>
        <v>0</v>
      </c>
    </row>
    <row r="46" spans="1:23" x14ac:dyDescent="0.2">
      <c r="A46" s="290" t="s">
        <v>332</v>
      </c>
      <c r="B46" s="290"/>
      <c r="C46" s="290"/>
      <c r="D46" s="290"/>
      <c r="E46" s="290"/>
      <c r="F46" s="290"/>
      <c r="G46" s="6">
        <v>38</v>
      </c>
      <c r="H46" s="66">
        <v>0</v>
      </c>
      <c r="I46" s="66">
        <v>0</v>
      </c>
      <c r="J46" s="66">
        <v>0</v>
      </c>
      <c r="K46" s="66">
        <v>0</v>
      </c>
      <c r="L46" s="66">
        <v>0</v>
      </c>
      <c r="M46" s="66">
        <v>0</v>
      </c>
      <c r="N46" s="64">
        <v>0</v>
      </c>
      <c r="O46" s="64">
        <v>0</v>
      </c>
      <c r="P46" s="64">
        <v>0</v>
      </c>
      <c r="Q46" s="64">
        <v>0</v>
      </c>
      <c r="R46" s="64">
        <v>0</v>
      </c>
      <c r="S46" s="64">
        <v>0</v>
      </c>
      <c r="T46" s="64">
        <v>0</v>
      </c>
      <c r="U46" s="68">
        <f t="shared" si="12"/>
        <v>0</v>
      </c>
      <c r="V46" s="64">
        <v>0</v>
      </c>
      <c r="W46" s="68">
        <f t="shared" si="13"/>
        <v>0</v>
      </c>
    </row>
    <row r="47" spans="1:23" x14ac:dyDescent="0.2">
      <c r="A47" s="290" t="s">
        <v>333</v>
      </c>
      <c r="B47" s="290"/>
      <c r="C47" s="290"/>
      <c r="D47" s="290"/>
      <c r="E47" s="290"/>
      <c r="F47" s="290"/>
      <c r="G47" s="6">
        <v>39</v>
      </c>
      <c r="H47" s="64">
        <v>0</v>
      </c>
      <c r="I47" s="64">
        <f>Bilanca!I77</f>
        <v>0</v>
      </c>
      <c r="J47" s="64">
        <v>0</v>
      </c>
      <c r="K47" s="64">
        <v>0</v>
      </c>
      <c r="L47" s="64">
        <v>0</v>
      </c>
      <c r="M47" s="64">
        <v>0</v>
      </c>
      <c r="N47" s="64">
        <v>0</v>
      </c>
      <c r="O47" s="64">
        <v>0</v>
      </c>
      <c r="P47" s="64">
        <v>0</v>
      </c>
      <c r="Q47" s="64">
        <v>0</v>
      </c>
      <c r="R47" s="64">
        <v>0</v>
      </c>
      <c r="S47" s="64">
        <v>0</v>
      </c>
      <c r="T47" s="64">
        <v>0</v>
      </c>
      <c r="U47" s="68">
        <f t="shared" si="12"/>
        <v>0</v>
      </c>
      <c r="V47" s="64">
        <v>0</v>
      </c>
      <c r="W47" s="68">
        <f t="shared" si="13"/>
        <v>0</v>
      </c>
    </row>
    <row r="48" spans="1:23" x14ac:dyDescent="0.2">
      <c r="A48" s="290" t="s">
        <v>334</v>
      </c>
      <c r="B48" s="290"/>
      <c r="C48" s="290"/>
      <c r="D48" s="290"/>
      <c r="E48" s="290"/>
      <c r="F48" s="290"/>
      <c r="G48" s="6">
        <v>40</v>
      </c>
      <c r="H48" s="66">
        <v>0</v>
      </c>
      <c r="I48" s="66">
        <v>0</v>
      </c>
      <c r="J48" s="66">
        <v>0</v>
      </c>
      <c r="K48" s="66">
        <v>0</v>
      </c>
      <c r="L48" s="66">
        <v>0</v>
      </c>
      <c r="M48" s="66">
        <v>0</v>
      </c>
      <c r="N48" s="64">
        <v>0</v>
      </c>
      <c r="O48" s="64">
        <v>0</v>
      </c>
      <c r="P48" s="64">
        <v>0</v>
      </c>
      <c r="Q48" s="64">
        <v>0</v>
      </c>
      <c r="R48" s="64">
        <v>0</v>
      </c>
      <c r="S48" s="64">
        <v>0</v>
      </c>
      <c r="T48" s="64">
        <v>0</v>
      </c>
      <c r="U48" s="68">
        <f t="shared" si="12"/>
        <v>0</v>
      </c>
      <c r="V48" s="64">
        <v>0</v>
      </c>
      <c r="W48" s="68">
        <f t="shared" si="13"/>
        <v>0</v>
      </c>
    </row>
    <row r="49" spans="1:23" ht="24" customHeight="1" x14ac:dyDescent="0.2">
      <c r="A49" s="290" t="s">
        <v>350</v>
      </c>
      <c r="B49" s="290"/>
      <c r="C49" s="290"/>
      <c r="D49" s="290"/>
      <c r="E49" s="290"/>
      <c r="F49" s="290"/>
      <c r="G49" s="6">
        <v>41</v>
      </c>
      <c r="H49" s="64">
        <v>0</v>
      </c>
      <c r="I49" s="64">
        <v>0</v>
      </c>
      <c r="J49" s="64">
        <v>0</v>
      </c>
      <c r="K49" s="64">
        <v>0</v>
      </c>
      <c r="L49" s="64">
        <v>0</v>
      </c>
      <c r="M49" s="64">
        <v>0</v>
      </c>
      <c r="N49" s="64">
        <v>0</v>
      </c>
      <c r="O49" s="64">
        <v>0</v>
      </c>
      <c r="P49" s="64">
        <v>0</v>
      </c>
      <c r="Q49" s="64">
        <v>0</v>
      </c>
      <c r="R49" s="64">
        <v>0</v>
      </c>
      <c r="S49" s="64">
        <v>0</v>
      </c>
      <c r="T49" s="64">
        <v>0</v>
      </c>
      <c r="U49" s="68">
        <f>H49+I49+J49+K49-L49+M49+N49+O49+P49+Q49+R49+S49+T49</f>
        <v>0</v>
      </c>
      <c r="V49" s="64">
        <v>0</v>
      </c>
      <c r="W49" s="68">
        <f t="shared" si="13"/>
        <v>0</v>
      </c>
    </row>
    <row r="50" spans="1:23" ht="26.25" customHeight="1" x14ac:dyDescent="0.2">
      <c r="A50" s="290" t="s">
        <v>336</v>
      </c>
      <c r="B50" s="290"/>
      <c r="C50" s="290"/>
      <c r="D50" s="290"/>
      <c r="E50" s="290"/>
      <c r="F50" s="290"/>
      <c r="G50" s="6">
        <v>42</v>
      </c>
      <c r="H50" s="64">
        <v>0</v>
      </c>
      <c r="I50" s="64">
        <v>0</v>
      </c>
      <c r="J50" s="64">
        <v>0</v>
      </c>
      <c r="K50" s="64">
        <v>0</v>
      </c>
      <c r="L50" s="64">
        <v>0</v>
      </c>
      <c r="M50" s="64">
        <v>0</v>
      </c>
      <c r="N50" s="64">
        <v>0</v>
      </c>
      <c r="O50" s="64">
        <v>0</v>
      </c>
      <c r="P50" s="64">
        <v>0</v>
      </c>
      <c r="Q50" s="64">
        <v>0</v>
      </c>
      <c r="R50" s="64">
        <v>0</v>
      </c>
      <c r="S50" s="64">
        <v>0</v>
      </c>
      <c r="T50" s="64">
        <v>0</v>
      </c>
      <c r="U50" s="68">
        <f t="shared" si="12"/>
        <v>0</v>
      </c>
      <c r="V50" s="64">
        <v>0</v>
      </c>
      <c r="W50" s="68">
        <f t="shared" si="13"/>
        <v>0</v>
      </c>
    </row>
    <row r="51" spans="1:23" ht="22.5" customHeight="1" x14ac:dyDescent="0.2">
      <c r="A51" s="290" t="s">
        <v>351</v>
      </c>
      <c r="B51" s="290"/>
      <c r="C51" s="290"/>
      <c r="D51" s="290"/>
      <c r="E51" s="290"/>
      <c r="F51" s="290"/>
      <c r="G51" s="6">
        <v>43</v>
      </c>
      <c r="H51" s="64">
        <v>0</v>
      </c>
      <c r="I51" s="64">
        <v>0</v>
      </c>
      <c r="J51" s="64">
        <v>0</v>
      </c>
      <c r="K51" s="64">
        <v>0</v>
      </c>
      <c r="L51" s="64">
        <v>0</v>
      </c>
      <c r="M51" s="64">
        <v>0</v>
      </c>
      <c r="N51" s="64">
        <v>0</v>
      </c>
      <c r="O51" s="64">
        <v>0</v>
      </c>
      <c r="P51" s="64">
        <v>0</v>
      </c>
      <c r="Q51" s="64">
        <v>0</v>
      </c>
      <c r="R51" s="64">
        <v>0</v>
      </c>
      <c r="S51" s="64">
        <v>0</v>
      </c>
      <c r="T51" s="64">
        <v>0</v>
      </c>
      <c r="U51" s="68">
        <f t="shared" si="12"/>
        <v>0</v>
      </c>
      <c r="V51" s="64">
        <v>0</v>
      </c>
      <c r="W51" s="68">
        <f t="shared" si="13"/>
        <v>0</v>
      </c>
    </row>
    <row r="52" spans="1:23" x14ac:dyDescent="0.2">
      <c r="A52" s="290" t="s">
        <v>338</v>
      </c>
      <c r="B52" s="290"/>
      <c r="C52" s="290"/>
      <c r="D52" s="290"/>
      <c r="E52" s="290"/>
      <c r="F52" s="290"/>
      <c r="G52" s="6">
        <v>44</v>
      </c>
      <c r="H52" s="64">
        <v>0</v>
      </c>
      <c r="I52" s="64">
        <v>0</v>
      </c>
      <c r="J52" s="64">
        <v>0</v>
      </c>
      <c r="K52" s="64">
        <v>0</v>
      </c>
      <c r="L52" s="64">
        <v>0</v>
      </c>
      <c r="M52" s="64">
        <v>0</v>
      </c>
      <c r="N52" s="64">
        <v>0</v>
      </c>
      <c r="O52" s="64">
        <v>0</v>
      </c>
      <c r="P52" s="64">
        <v>0</v>
      </c>
      <c r="Q52" s="64">
        <v>0</v>
      </c>
      <c r="R52" s="64">
        <v>0</v>
      </c>
      <c r="S52" s="64">
        <v>0</v>
      </c>
      <c r="T52" s="64">
        <v>0</v>
      </c>
      <c r="U52" s="68">
        <f t="shared" si="12"/>
        <v>0</v>
      </c>
      <c r="V52" s="64">
        <v>0</v>
      </c>
      <c r="W52" s="68">
        <f t="shared" si="13"/>
        <v>0</v>
      </c>
    </row>
    <row r="53" spans="1:23" x14ac:dyDescent="0.2">
      <c r="A53" s="290" t="s">
        <v>339</v>
      </c>
      <c r="B53" s="290"/>
      <c r="C53" s="290"/>
      <c r="D53" s="290"/>
      <c r="E53" s="290"/>
      <c r="F53" s="290"/>
      <c r="G53" s="6">
        <v>45</v>
      </c>
      <c r="H53" s="64">
        <v>0</v>
      </c>
      <c r="I53" s="64">
        <v>0</v>
      </c>
      <c r="J53" s="64">
        <v>0</v>
      </c>
      <c r="K53" s="64">
        <v>0</v>
      </c>
      <c r="L53" s="64">
        <v>0</v>
      </c>
      <c r="M53" s="64">
        <v>0</v>
      </c>
      <c r="N53" s="64">
        <v>0</v>
      </c>
      <c r="O53" s="64">
        <v>0</v>
      </c>
      <c r="P53" s="64">
        <v>0</v>
      </c>
      <c r="Q53" s="64">
        <v>0</v>
      </c>
      <c r="R53" s="64">
        <v>0</v>
      </c>
      <c r="S53" s="64">
        <v>0</v>
      </c>
      <c r="T53" s="64">
        <v>0</v>
      </c>
      <c r="U53" s="68">
        <f t="shared" si="12"/>
        <v>0</v>
      </c>
      <c r="V53" s="64">
        <v>0</v>
      </c>
      <c r="W53" s="68">
        <f t="shared" si="13"/>
        <v>0</v>
      </c>
    </row>
    <row r="54" spans="1:23" x14ac:dyDescent="0.2">
      <c r="A54" s="290" t="s">
        <v>340</v>
      </c>
      <c r="B54" s="290"/>
      <c r="C54" s="290"/>
      <c r="D54" s="290"/>
      <c r="E54" s="290"/>
      <c r="F54" s="290"/>
      <c r="G54" s="6">
        <v>46</v>
      </c>
      <c r="H54" s="64">
        <v>0</v>
      </c>
      <c r="I54" s="64">
        <v>0</v>
      </c>
      <c r="J54" s="64">
        <v>0</v>
      </c>
      <c r="K54" s="64">
        <v>0</v>
      </c>
      <c r="L54" s="64">
        <v>0</v>
      </c>
      <c r="M54" s="64">
        <v>0</v>
      </c>
      <c r="N54" s="64">
        <v>0</v>
      </c>
      <c r="O54" s="64">
        <v>0</v>
      </c>
      <c r="P54" s="64">
        <v>0</v>
      </c>
      <c r="Q54" s="64">
        <v>0</v>
      </c>
      <c r="R54" s="64">
        <v>0</v>
      </c>
      <c r="S54" s="64">
        <v>0</v>
      </c>
      <c r="T54" s="64">
        <v>0</v>
      </c>
      <c r="U54" s="68">
        <f t="shared" si="12"/>
        <v>0</v>
      </c>
      <c r="V54" s="64">
        <v>0</v>
      </c>
      <c r="W54" s="68">
        <f t="shared" si="13"/>
        <v>0</v>
      </c>
    </row>
    <row r="55" spans="1:23" x14ac:dyDescent="0.2">
      <c r="A55" s="290" t="s">
        <v>341</v>
      </c>
      <c r="B55" s="290"/>
      <c r="C55" s="290"/>
      <c r="D55" s="290"/>
      <c r="E55" s="290"/>
      <c r="F55" s="290"/>
      <c r="G55" s="6">
        <v>47</v>
      </c>
      <c r="H55" s="64">
        <v>0</v>
      </c>
      <c r="I55" s="64">
        <v>0</v>
      </c>
      <c r="J55" s="64">
        <v>0</v>
      </c>
      <c r="K55" s="64">
        <v>0</v>
      </c>
      <c r="L55" s="64">
        <v>0</v>
      </c>
      <c r="M55" s="64">
        <v>0</v>
      </c>
      <c r="N55" s="64">
        <v>-82937001</v>
      </c>
      <c r="O55" s="64">
        <v>0</v>
      </c>
      <c r="P55" s="64">
        <v>0</v>
      </c>
      <c r="Q55" s="64">
        <v>0</v>
      </c>
      <c r="R55" s="64">
        <v>0</v>
      </c>
      <c r="S55" s="64">
        <v>0</v>
      </c>
      <c r="T55" s="64">
        <v>82937001</v>
      </c>
      <c r="U55" s="68">
        <f t="shared" si="12"/>
        <v>0</v>
      </c>
      <c r="V55" s="64">
        <v>0</v>
      </c>
      <c r="W55" s="68">
        <f t="shared" si="13"/>
        <v>0</v>
      </c>
    </row>
    <row r="56" spans="1:23" x14ac:dyDescent="0.2">
      <c r="A56" s="290" t="s">
        <v>342</v>
      </c>
      <c r="B56" s="290"/>
      <c r="C56" s="290"/>
      <c r="D56" s="290"/>
      <c r="E56" s="290"/>
      <c r="F56" s="290"/>
      <c r="G56" s="6">
        <v>48</v>
      </c>
      <c r="H56" s="64">
        <v>0</v>
      </c>
      <c r="I56" s="64">
        <v>0</v>
      </c>
      <c r="J56" s="64">
        <v>0</v>
      </c>
      <c r="K56" s="64">
        <v>0</v>
      </c>
      <c r="L56" s="64">
        <v>0</v>
      </c>
      <c r="M56" s="64">
        <v>0</v>
      </c>
      <c r="N56" s="64">
        <v>0</v>
      </c>
      <c r="O56" s="64">
        <v>0</v>
      </c>
      <c r="P56" s="64">
        <v>0</v>
      </c>
      <c r="Q56" s="64">
        <v>0</v>
      </c>
      <c r="R56" s="64">
        <v>0</v>
      </c>
      <c r="S56" s="64">
        <v>0</v>
      </c>
      <c r="T56" s="64">
        <v>0</v>
      </c>
      <c r="U56" s="68">
        <f t="shared" si="12"/>
        <v>0</v>
      </c>
      <c r="V56" s="64">
        <v>0</v>
      </c>
      <c r="W56" s="68">
        <f t="shared" si="13"/>
        <v>0</v>
      </c>
    </row>
    <row r="57" spans="1:23" ht="25.5" customHeight="1" x14ac:dyDescent="0.2">
      <c r="A57" s="316" t="s">
        <v>379</v>
      </c>
      <c r="B57" s="316"/>
      <c r="C57" s="316"/>
      <c r="D57" s="316"/>
      <c r="E57" s="316"/>
      <c r="F57" s="316"/>
      <c r="G57" s="9">
        <v>49</v>
      </c>
      <c r="H57" s="69">
        <f>SUM(H38:H56)</f>
        <v>277879530</v>
      </c>
      <c r="I57" s="69">
        <f t="shared" ref="I57:W57" si="14">SUM(I38:I56)</f>
        <v>0</v>
      </c>
      <c r="J57" s="69">
        <f t="shared" si="14"/>
        <v>14549784</v>
      </c>
      <c r="K57" s="69">
        <f t="shared" si="14"/>
        <v>0</v>
      </c>
      <c r="L57" s="69">
        <f t="shared" si="14"/>
        <v>2940</v>
      </c>
      <c r="M57" s="69">
        <f t="shared" si="14"/>
        <v>0</v>
      </c>
      <c r="N57" s="69">
        <f t="shared" si="14"/>
        <v>13070428</v>
      </c>
      <c r="O57" s="69">
        <f t="shared" si="14"/>
        <v>0</v>
      </c>
      <c r="P57" s="69">
        <f t="shared" si="14"/>
        <v>-774000</v>
      </c>
      <c r="Q57" s="69">
        <f t="shared" si="14"/>
        <v>-474500</v>
      </c>
      <c r="R57" s="69">
        <f t="shared" si="14"/>
        <v>0</v>
      </c>
      <c r="S57" s="69">
        <f t="shared" si="14"/>
        <v>0</v>
      </c>
      <c r="T57" s="69">
        <f t="shared" si="14"/>
        <v>-79826449</v>
      </c>
      <c r="U57" s="69">
        <f t="shared" si="14"/>
        <v>224421853</v>
      </c>
      <c r="V57" s="69">
        <f t="shared" si="14"/>
        <v>0</v>
      </c>
      <c r="W57" s="69">
        <f t="shared" si="14"/>
        <v>224421853</v>
      </c>
    </row>
    <row r="58" spans="1:23" x14ac:dyDescent="0.2">
      <c r="A58" s="309" t="s">
        <v>343</v>
      </c>
      <c r="B58" s="310"/>
      <c r="C58" s="310"/>
      <c r="D58" s="310"/>
      <c r="E58" s="310"/>
      <c r="F58" s="310"/>
      <c r="G58" s="310"/>
      <c r="H58" s="310"/>
      <c r="I58" s="310"/>
      <c r="J58" s="310"/>
      <c r="K58" s="310"/>
      <c r="L58" s="310"/>
      <c r="M58" s="310"/>
      <c r="N58" s="310"/>
      <c r="O58" s="310"/>
      <c r="P58" s="310"/>
      <c r="Q58" s="310"/>
      <c r="R58" s="310"/>
      <c r="S58" s="310"/>
      <c r="T58" s="310"/>
      <c r="U58" s="310"/>
      <c r="V58" s="310"/>
      <c r="W58" s="310"/>
    </row>
    <row r="59" spans="1:23" ht="31.5" customHeight="1" x14ac:dyDescent="0.2">
      <c r="A59" s="314" t="s">
        <v>352</v>
      </c>
      <c r="B59" s="314"/>
      <c r="C59" s="314"/>
      <c r="D59" s="314"/>
      <c r="E59" s="314"/>
      <c r="F59" s="314"/>
      <c r="G59" s="6">
        <v>50</v>
      </c>
      <c r="H59" s="68">
        <f>SUM(H40:H48)</f>
        <v>0</v>
      </c>
      <c r="I59" s="68">
        <f t="shared" ref="I59:W59" si="15">SUM(I40:I48)</f>
        <v>0</v>
      </c>
      <c r="J59" s="68">
        <f t="shared" si="15"/>
        <v>0</v>
      </c>
      <c r="K59" s="68">
        <f t="shared" si="15"/>
        <v>0</v>
      </c>
      <c r="L59" s="68">
        <f t="shared" si="15"/>
        <v>0</v>
      </c>
      <c r="M59" s="68">
        <f t="shared" si="15"/>
        <v>0</v>
      </c>
      <c r="N59" s="68">
        <f t="shared" si="15"/>
        <v>0</v>
      </c>
      <c r="O59" s="68">
        <f t="shared" si="15"/>
        <v>0</v>
      </c>
      <c r="P59" s="68">
        <f t="shared" si="15"/>
        <v>232200</v>
      </c>
      <c r="Q59" s="68">
        <f t="shared" si="15"/>
        <v>-101824</v>
      </c>
      <c r="R59" s="68">
        <f t="shared" si="15"/>
        <v>0</v>
      </c>
      <c r="S59" s="68">
        <f t="shared" si="15"/>
        <v>0</v>
      </c>
      <c r="T59" s="68">
        <f t="shared" si="15"/>
        <v>0</v>
      </c>
      <c r="U59" s="68">
        <f t="shared" si="15"/>
        <v>130376</v>
      </c>
      <c r="V59" s="68">
        <f t="shared" si="15"/>
        <v>0</v>
      </c>
      <c r="W59" s="68">
        <f t="shared" si="15"/>
        <v>130376</v>
      </c>
    </row>
    <row r="60" spans="1:23" ht="27.75" customHeight="1" x14ac:dyDescent="0.2">
      <c r="A60" s="314" t="s">
        <v>353</v>
      </c>
      <c r="B60" s="314"/>
      <c r="C60" s="314"/>
      <c r="D60" s="314"/>
      <c r="E60" s="314"/>
      <c r="F60" s="314"/>
      <c r="G60" s="6">
        <v>51</v>
      </c>
      <c r="H60" s="68">
        <f>H39+H59</f>
        <v>0</v>
      </c>
      <c r="I60" s="68">
        <f t="shared" ref="I60:W60" si="16">I39+I59</f>
        <v>0</v>
      </c>
      <c r="J60" s="68">
        <f t="shared" si="16"/>
        <v>0</v>
      </c>
      <c r="K60" s="68">
        <f t="shared" si="16"/>
        <v>0</v>
      </c>
      <c r="L60" s="68">
        <f t="shared" si="16"/>
        <v>0</v>
      </c>
      <c r="M60" s="68">
        <f t="shared" si="16"/>
        <v>0</v>
      </c>
      <c r="N60" s="68">
        <f t="shared" si="16"/>
        <v>0</v>
      </c>
      <c r="O60" s="68">
        <f t="shared" si="16"/>
        <v>0</v>
      </c>
      <c r="P60" s="68">
        <f t="shared" si="16"/>
        <v>232200</v>
      </c>
      <c r="Q60" s="68">
        <f t="shared" si="16"/>
        <v>-101824</v>
      </c>
      <c r="R60" s="68">
        <f t="shared" si="16"/>
        <v>0</v>
      </c>
      <c r="S60" s="68">
        <f t="shared" si="16"/>
        <v>0</v>
      </c>
      <c r="T60" s="68">
        <f t="shared" si="16"/>
        <v>-79826449</v>
      </c>
      <c r="U60" s="68">
        <f t="shared" si="16"/>
        <v>-79696073</v>
      </c>
      <c r="V60" s="68">
        <f t="shared" si="16"/>
        <v>0</v>
      </c>
      <c r="W60" s="68">
        <f t="shared" si="16"/>
        <v>-79696073</v>
      </c>
    </row>
    <row r="61" spans="1:23" ht="29.25" customHeight="1" x14ac:dyDescent="0.2">
      <c r="A61" s="315" t="s">
        <v>354</v>
      </c>
      <c r="B61" s="315"/>
      <c r="C61" s="315"/>
      <c r="D61" s="315"/>
      <c r="E61" s="315"/>
      <c r="F61" s="315"/>
      <c r="G61" s="9">
        <v>52</v>
      </c>
      <c r="H61" s="69">
        <f>SUM(H49:H56)</f>
        <v>0</v>
      </c>
      <c r="I61" s="69">
        <f t="shared" ref="I61:W61" si="17">SUM(I49:I56)</f>
        <v>0</v>
      </c>
      <c r="J61" s="69">
        <f t="shared" si="17"/>
        <v>0</v>
      </c>
      <c r="K61" s="69">
        <f t="shared" si="17"/>
        <v>0</v>
      </c>
      <c r="L61" s="69">
        <f t="shared" si="17"/>
        <v>0</v>
      </c>
      <c r="M61" s="69">
        <f t="shared" si="17"/>
        <v>0</v>
      </c>
      <c r="N61" s="69">
        <f t="shared" si="17"/>
        <v>-82937001</v>
      </c>
      <c r="O61" s="69">
        <f t="shared" si="17"/>
        <v>0</v>
      </c>
      <c r="P61" s="69">
        <f t="shared" si="17"/>
        <v>0</v>
      </c>
      <c r="Q61" s="69">
        <f t="shared" si="17"/>
        <v>0</v>
      </c>
      <c r="R61" s="69">
        <f t="shared" si="17"/>
        <v>0</v>
      </c>
      <c r="S61" s="69">
        <f t="shared" si="17"/>
        <v>0</v>
      </c>
      <c r="T61" s="69">
        <f t="shared" si="17"/>
        <v>82937001</v>
      </c>
      <c r="U61" s="69">
        <f t="shared" si="17"/>
        <v>0</v>
      </c>
      <c r="V61" s="69">
        <f t="shared" si="17"/>
        <v>0</v>
      </c>
      <c r="W61" s="69">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conditionalFormatting sqref="P14">
    <cfRule type="cellIs" dxfId="3" priority="4" stopIfTrue="1" operator="notEqual">
      <formula>ROUND(P14,0)</formula>
    </cfRule>
  </conditionalFormatting>
  <conditionalFormatting sqref="Q15">
    <cfRule type="cellIs" dxfId="2" priority="3" stopIfTrue="1" operator="notEqual">
      <formula>ROUND(Q15,0)</formula>
    </cfRule>
  </conditionalFormatting>
  <conditionalFormatting sqref="T11">
    <cfRule type="cellIs" dxfId="1" priority="2" stopIfTrue="1" operator="notEqual">
      <formula>ROUND(T11,0)</formula>
    </cfRule>
  </conditionalFormatting>
  <conditionalFormatting sqref="P42">
    <cfRule type="cellIs" dxfId="0" priority="1" stopIfTrue="1" operator="notEqual">
      <formula>ROUND(P42,0)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4803149606299213" right="0.74803149606299213" top="0.98425196850393704" bottom="0.98425196850393704" header="0.51181102362204722" footer="0.51181102362204722"/>
  <pageSetup paperSize="8" scale="65"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activeCell="P25" sqref="P25"/>
    </sheetView>
  </sheetViews>
  <sheetFormatPr defaultRowHeight="12.75" x14ac:dyDescent="0.2"/>
  <cols>
    <col min="16" max="16" width="35.5703125" customWidth="1"/>
  </cols>
  <sheetData>
    <row r="1" spans="1:9" x14ac:dyDescent="0.2">
      <c r="A1" s="317" t="s">
        <v>452</v>
      </c>
      <c r="B1" s="318"/>
      <c r="C1" s="318"/>
      <c r="D1" s="318"/>
      <c r="E1" s="318"/>
      <c r="F1" s="318"/>
      <c r="G1" s="318"/>
      <c r="H1" s="318"/>
      <c r="I1" s="318"/>
    </row>
    <row r="2" spans="1:9" x14ac:dyDescent="0.2">
      <c r="A2" s="318"/>
      <c r="B2" s="318"/>
      <c r="C2" s="318"/>
      <c r="D2" s="318"/>
      <c r="E2" s="318"/>
      <c r="F2" s="318"/>
      <c r="G2" s="318"/>
      <c r="H2" s="318"/>
      <c r="I2" s="318"/>
    </row>
    <row r="3" spans="1:9" x14ac:dyDescent="0.2">
      <c r="A3" s="318"/>
      <c r="B3" s="318"/>
      <c r="C3" s="318"/>
      <c r="D3" s="318"/>
      <c r="E3" s="318"/>
      <c r="F3" s="318"/>
      <c r="G3" s="318"/>
      <c r="H3" s="318"/>
      <c r="I3" s="318"/>
    </row>
    <row r="4" spans="1:9" x14ac:dyDescent="0.2">
      <c r="A4" s="318"/>
      <c r="B4" s="318"/>
      <c r="C4" s="318"/>
      <c r="D4" s="318"/>
      <c r="E4" s="318"/>
      <c r="F4" s="318"/>
      <c r="G4" s="318"/>
      <c r="H4" s="318"/>
      <c r="I4" s="318"/>
    </row>
    <row r="5" spans="1:9" x14ac:dyDescent="0.2">
      <c r="A5" s="318"/>
      <c r="B5" s="318"/>
      <c r="C5" s="318"/>
      <c r="D5" s="318"/>
      <c r="E5" s="318"/>
      <c r="F5" s="318"/>
      <c r="G5" s="318"/>
      <c r="H5" s="318"/>
      <c r="I5" s="318"/>
    </row>
    <row r="6" spans="1:9" x14ac:dyDescent="0.2">
      <c r="A6" s="318"/>
      <c r="B6" s="318"/>
      <c r="C6" s="318"/>
      <c r="D6" s="318"/>
      <c r="E6" s="318"/>
      <c r="F6" s="318"/>
      <c r="G6" s="318"/>
      <c r="H6" s="318"/>
      <c r="I6" s="318"/>
    </row>
    <row r="7" spans="1:9" x14ac:dyDescent="0.2">
      <c r="A7" s="318"/>
      <c r="B7" s="318"/>
      <c r="C7" s="318"/>
      <c r="D7" s="318"/>
      <c r="E7" s="318"/>
      <c r="F7" s="318"/>
      <c r="G7" s="318"/>
      <c r="H7" s="318"/>
      <c r="I7" s="318"/>
    </row>
    <row r="8" spans="1:9" x14ac:dyDescent="0.2">
      <c r="A8" s="318"/>
      <c r="B8" s="318"/>
      <c r="C8" s="318"/>
      <c r="D8" s="318"/>
      <c r="E8" s="318"/>
      <c r="F8" s="318"/>
      <c r="G8" s="318"/>
      <c r="H8" s="318"/>
      <c r="I8" s="318"/>
    </row>
    <row r="9" spans="1:9" x14ac:dyDescent="0.2">
      <c r="A9" s="318"/>
      <c r="B9" s="318"/>
      <c r="C9" s="318"/>
      <c r="D9" s="318"/>
      <c r="E9" s="318"/>
      <c r="F9" s="318"/>
      <c r="G9" s="318"/>
      <c r="H9" s="318"/>
      <c r="I9" s="318"/>
    </row>
    <row r="10" spans="1:9" x14ac:dyDescent="0.2">
      <c r="A10" s="318"/>
      <c r="B10" s="318"/>
      <c r="C10" s="318"/>
      <c r="D10" s="318"/>
      <c r="E10" s="318"/>
      <c r="F10" s="318"/>
      <c r="G10" s="318"/>
      <c r="H10" s="318"/>
      <c r="I10" s="318"/>
    </row>
    <row r="11" spans="1:9" x14ac:dyDescent="0.2">
      <c r="A11" s="318"/>
      <c r="B11" s="318"/>
      <c r="C11" s="318"/>
      <c r="D11" s="318"/>
      <c r="E11" s="318"/>
      <c r="F11" s="318"/>
      <c r="G11" s="318"/>
      <c r="H11" s="318"/>
      <c r="I11" s="318"/>
    </row>
    <row r="12" spans="1:9" x14ac:dyDescent="0.2">
      <c r="A12" s="318"/>
      <c r="B12" s="318"/>
      <c r="C12" s="318"/>
      <c r="D12" s="318"/>
      <c r="E12" s="318"/>
      <c r="F12" s="318"/>
      <c r="G12" s="318"/>
      <c r="H12" s="318"/>
      <c r="I12" s="318"/>
    </row>
    <row r="13" spans="1:9" x14ac:dyDescent="0.2">
      <c r="A13" s="318"/>
      <c r="B13" s="318"/>
      <c r="C13" s="318"/>
      <c r="D13" s="318"/>
      <c r="E13" s="318"/>
      <c r="F13" s="318"/>
      <c r="G13" s="318"/>
      <c r="H13" s="318"/>
      <c r="I13" s="318"/>
    </row>
    <row r="14" spans="1:9" x14ac:dyDescent="0.2">
      <c r="A14" s="318"/>
      <c r="B14" s="318"/>
      <c r="C14" s="318"/>
      <c r="D14" s="318"/>
      <c r="E14" s="318"/>
      <c r="F14" s="318"/>
      <c r="G14" s="318"/>
      <c r="H14" s="318"/>
      <c r="I14" s="318"/>
    </row>
    <row r="15" spans="1:9" x14ac:dyDescent="0.2">
      <c r="A15" s="318"/>
      <c r="B15" s="318"/>
      <c r="C15" s="318"/>
      <c r="D15" s="318"/>
      <c r="E15" s="318"/>
      <c r="F15" s="318"/>
      <c r="G15" s="318"/>
      <c r="H15" s="318"/>
      <c r="I15" s="318"/>
    </row>
    <row r="16" spans="1:9" x14ac:dyDescent="0.2">
      <c r="A16" s="318"/>
      <c r="B16" s="318"/>
      <c r="C16" s="318"/>
      <c r="D16" s="318"/>
      <c r="E16" s="318"/>
      <c r="F16" s="318"/>
      <c r="G16" s="318"/>
      <c r="H16" s="318"/>
      <c r="I16" s="318"/>
    </row>
    <row r="17" spans="1:9" x14ac:dyDescent="0.2">
      <c r="A17" s="318"/>
      <c r="B17" s="318"/>
      <c r="C17" s="318"/>
      <c r="D17" s="318"/>
      <c r="E17" s="318"/>
      <c r="F17" s="318"/>
      <c r="G17" s="318"/>
      <c r="H17" s="318"/>
      <c r="I17" s="318"/>
    </row>
    <row r="18" spans="1:9" x14ac:dyDescent="0.2">
      <c r="A18" s="318"/>
      <c r="B18" s="318"/>
      <c r="C18" s="318"/>
      <c r="D18" s="318"/>
      <c r="E18" s="318"/>
      <c r="F18" s="318"/>
      <c r="G18" s="318"/>
      <c r="H18" s="318"/>
      <c r="I18" s="318"/>
    </row>
    <row r="19" spans="1:9" x14ac:dyDescent="0.2">
      <c r="A19" s="318"/>
      <c r="B19" s="318"/>
      <c r="C19" s="318"/>
      <c r="D19" s="318"/>
      <c r="E19" s="318"/>
      <c r="F19" s="318"/>
      <c r="G19" s="318"/>
      <c r="H19" s="318"/>
      <c r="I19" s="318"/>
    </row>
    <row r="20" spans="1:9" x14ac:dyDescent="0.2">
      <c r="A20" s="318"/>
      <c r="B20" s="318"/>
      <c r="C20" s="318"/>
      <c r="D20" s="318"/>
      <c r="E20" s="318"/>
      <c r="F20" s="318"/>
      <c r="G20" s="318"/>
      <c r="H20" s="318"/>
      <c r="I20" s="318"/>
    </row>
    <row r="21" spans="1:9" x14ac:dyDescent="0.2">
      <c r="A21" s="318"/>
      <c r="B21" s="318"/>
      <c r="C21" s="318"/>
      <c r="D21" s="318"/>
      <c r="E21" s="318"/>
      <c r="F21" s="318"/>
      <c r="G21" s="318"/>
      <c r="H21" s="318"/>
      <c r="I21" s="318"/>
    </row>
    <row r="22" spans="1:9" x14ac:dyDescent="0.2">
      <c r="A22" s="318"/>
      <c r="B22" s="318"/>
      <c r="C22" s="318"/>
      <c r="D22" s="318"/>
      <c r="E22" s="318"/>
      <c r="F22" s="318"/>
      <c r="G22" s="318"/>
      <c r="H22" s="318"/>
      <c r="I22" s="318"/>
    </row>
    <row r="23" spans="1:9" x14ac:dyDescent="0.2">
      <c r="A23" s="318"/>
      <c r="B23" s="318"/>
      <c r="C23" s="318"/>
      <c r="D23" s="318"/>
      <c r="E23" s="318"/>
      <c r="F23" s="318"/>
      <c r="G23" s="318"/>
      <c r="H23" s="318"/>
      <c r="I23" s="318"/>
    </row>
    <row r="24" spans="1:9" x14ac:dyDescent="0.2">
      <c r="A24" s="318"/>
      <c r="B24" s="318"/>
      <c r="C24" s="318"/>
      <c r="D24" s="318"/>
      <c r="E24" s="318"/>
      <c r="F24" s="318"/>
      <c r="G24" s="318"/>
      <c r="H24" s="318"/>
      <c r="I24" s="318"/>
    </row>
    <row r="25" spans="1:9" x14ac:dyDescent="0.2">
      <c r="A25" s="318"/>
      <c r="B25" s="318"/>
      <c r="C25" s="318"/>
      <c r="D25" s="318"/>
      <c r="E25" s="318"/>
      <c r="F25" s="318"/>
      <c r="G25" s="318"/>
      <c r="H25" s="318"/>
      <c r="I25" s="318"/>
    </row>
    <row r="26" spans="1:9" x14ac:dyDescent="0.2">
      <c r="A26" s="318"/>
      <c r="B26" s="318"/>
      <c r="C26" s="318"/>
      <c r="D26" s="318"/>
      <c r="E26" s="318"/>
      <c r="F26" s="318"/>
      <c r="G26" s="318"/>
      <c r="H26" s="318"/>
      <c r="I26" s="318"/>
    </row>
    <row r="27" spans="1:9" x14ac:dyDescent="0.2">
      <c r="A27" s="318"/>
      <c r="B27" s="318"/>
      <c r="C27" s="318"/>
      <c r="D27" s="318"/>
      <c r="E27" s="318"/>
      <c r="F27" s="318"/>
      <c r="G27" s="318"/>
      <c r="H27" s="318"/>
      <c r="I27" s="318"/>
    </row>
    <row r="28" spans="1:9" x14ac:dyDescent="0.2">
      <c r="A28" s="318"/>
      <c r="B28" s="318"/>
      <c r="C28" s="318"/>
      <c r="D28" s="318"/>
      <c r="E28" s="318"/>
      <c r="F28" s="318"/>
      <c r="G28" s="318"/>
      <c r="H28" s="318"/>
      <c r="I28" s="318"/>
    </row>
    <row r="29" spans="1:9" x14ac:dyDescent="0.2">
      <c r="A29" s="318"/>
      <c r="B29" s="318"/>
      <c r="C29" s="318"/>
      <c r="D29" s="318"/>
      <c r="E29" s="318"/>
      <c r="F29" s="318"/>
      <c r="G29" s="318"/>
      <c r="H29" s="318"/>
      <c r="I29" s="318"/>
    </row>
    <row r="30" spans="1:9" x14ac:dyDescent="0.2">
      <c r="A30" s="318"/>
      <c r="B30" s="318"/>
      <c r="C30" s="318"/>
      <c r="D30" s="318"/>
      <c r="E30" s="318"/>
      <c r="F30" s="318"/>
      <c r="G30" s="318"/>
      <c r="H30" s="318"/>
      <c r="I30" s="318"/>
    </row>
    <row r="31" spans="1:9" x14ac:dyDescent="0.2">
      <c r="A31" s="318"/>
      <c r="B31" s="318"/>
      <c r="C31" s="318"/>
      <c r="D31" s="318"/>
      <c r="E31" s="318"/>
      <c r="F31" s="318"/>
      <c r="G31" s="318"/>
      <c r="H31" s="318"/>
      <c r="I31" s="318"/>
    </row>
    <row r="32" spans="1:9" x14ac:dyDescent="0.2">
      <c r="A32" s="318"/>
      <c r="B32" s="318"/>
      <c r="C32" s="318"/>
      <c r="D32" s="318"/>
      <c r="E32" s="318"/>
      <c r="F32" s="318"/>
      <c r="G32" s="318"/>
      <c r="H32" s="318"/>
      <c r="I32" s="318"/>
    </row>
    <row r="33" spans="1:9" x14ac:dyDescent="0.2">
      <c r="A33" s="318"/>
      <c r="B33" s="318"/>
      <c r="C33" s="318"/>
      <c r="D33" s="318"/>
      <c r="E33" s="318"/>
      <c r="F33" s="318"/>
      <c r="G33" s="318"/>
      <c r="H33" s="318"/>
      <c r="I33" s="318"/>
    </row>
    <row r="34" spans="1:9" x14ac:dyDescent="0.2">
      <c r="A34" s="318"/>
      <c r="B34" s="318"/>
      <c r="C34" s="318"/>
      <c r="D34" s="318"/>
      <c r="E34" s="318"/>
      <c r="F34" s="318"/>
      <c r="G34" s="318"/>
      <c r="H34" s="318"/>
      <c r="I34" s="318"/>
    </row>
    <row r="35" spans="1:9" x14ac:dyDescent="0.2">
      <c r="A35" s="318"/>
      <c r="B35" s="318"/>
      <c r="C35" s="318"/>
      <c r="D35" s="318"/>
      <c r="E35" s="318"/>
      <c r="F35" s="318"/>
      <c r="G35" s="318"/>
      <c r="H35" s="318"/>
      <c r="I35" s="318"/>
    </row>
    <row r="36" spans="1:9" x14ac:dyDescent="0.2">
      <c r="A36" s="318"/>
      <c r="B36" s="318"/>
      <c r="C36" s="318"/>
      <c r="D36" s="318"/>
      <c r="E36" s="318"/>
      <c r="F36" s="318"/>
      <c r="G36" s="318"/>
      <c r="H36" s="318"/>
      <c r="I36" s="318"/>
    </row>
    <row r="37" spans="1:9" x14ac:dyDescent="0.2">
      <c r="A37" s="318"/>
      <c r="B37" s="318"/>
      <c r="C37" s="318"/>
      <c r="D37" s="318"/>
      <c r="E37" s="318"/>
      <c r="F37" s="318"/>
      <c r="G37" s="318"/>
      <c r="H37" s="318"/>
      <c r="I37" s="318"/>
    </row>
    <row r="38" spans="1:9" x14ac:dyDescent="0.2">
      <c r="A38" s="318"/>
      <c r="B38" s="318"/>
      <c r="C38" s="318"/>
      <c r="D38" s="318"/>
      <c r="E38" s="318"/>
      <c r="F38" s="318"/>
      <c r="G38" s="318"/>
      <c r="H38" s="318"/>
      <c r="I38" s="318"/>
    </row>
    <row r="39" spans="1:9" x14ac:dyDescent="0.2">
      <c r="A39" s="318"/>
      <c r="B39" s="318"/>
      <c r="C39" s="318"/>
      <c r="D39" s="318"/>
      <c r="E39" s="318"/>
      <c r="F39" s="318"/>
      <c r="G39" s="318"/>
      <c r="H39" s="318"/>
      <c r="I39" s="318"/>
    </row>
    <row r="40" spans="1:9" ht="32.450000000000003" customHeight="1" x14ac:dyDescent="0.2">
      <c r="A40" s="318"/>
      <c r="B40" s="318"/>
      <c r="C40" s="318"/>
      <c r="D40" s="318"/>
      <c r="E40" s="318"/>
      <c r="F40" s="318"/>
      <c r="G40" s="318"/>
      <c r="H40" s="318"/>
      <c r="I40" s="318"/>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22baa3bd-a2fa-4ea9-9ebb-3a9c6a55952b"/>
    <ds:schemaRef ds:uri="http://www.w3.org/XML/1998/namespace"/>
    <ds:schemaRef ds:uri="http://purl.org/dc/elements/1.1/"/>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d8745bc5-821e-4205-946a-621c2da728c8"/>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Janušić Dijana</cp:lastModifiedBy>
  <cp:lastPrinted>2020-02-28T13:54:08Z</cp:lastPrinted>
  <dcterms:created xsi:type="dcterms:W3CDTF">2008-10-17T11:51:54Z</dcterms:created>
  <dcterms:modified xsi:type="dcterms:W3CDTF">2020-02-28T13:54:10Z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