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1 Javna objava ZTK\2021-06-30 Javna objava ZTK\"/>
    </mc:Choice>
  </mc:AlternateContent>
  <xr:revisionPtr revIDLastSave="0" documentId="13_ncr:1_{6E508F13-2AB2-4803-809E-5B4C7FBBD1AE}" xr6:coauthVersionLast="47" xr6:coauthVersionMax="47" xr10:uidLastSave="{00000000-0000-0000-0000-000000000000}"/>
  <bookViews>
    <workbookView xWindow="885" yWindow="345" windowWidth="27915" windowHeight="100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P14" i="22"/>
  <c r="P43" i="22"/>
  <c r="Q44" i="22" l="1"/>
  <c r="Q15" i="22"/>
  <c r="K77" i="26"/>
  <c r="K75" i="26" s="1"/>
  <c r="K74" i="26" s="1"/>
  <c r="J77" i="26"/>
  <c r="J75" i="26" s="1"/>
  <c r="J74" i="26" s="1"/>
  <c r="J98" i="26"/>
  <c r="K98" i="26"/>
  <c r="I98" i="26"/>
  <c r="H98" i="26"/>
  <c r="J91" i="26"/>
  <c r="K91" i="26"/>
  <c r="I91" i="26"/>
  <c r="H91" i="26"/>
  <c r="K90" i="26" l="1"/>
  <c r="J108" i="26"/>
  <c r="H108" i="26"/>
  <c r="H109" i="26" s="1"/>
  <c r="H111" i="26" s="1"/>
  <c r="K108" i="26"/>
  <c r="J90" i="26"/>
  <c r="I108" i="26"/>
  <c r="I109" i="26" s="1"/>
  <c r="I111"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63" i="26"/>
  <c r="I64" i="26"/>
  <c r="I62" i="26"/>
  <c r="I67" i="26" s="1"/>
  <c r="H64" i="26"/>
  <c r="I51" i="21"/>
  <c r="I53" i="21" s="1"/>
  <c r="H51" i="21"/>
  <c r="H53" i="21" s="1"/>
  <c r="J66" i="26" l="1"/>
  <c r="J67" i="26"/>
  <c r="K68" i="26"/>
  <c r="K66" i="26"/>
  <c r="H67" i="26"/>
  <c r="H66" i="26"/>
  <c r="V11" i="22" s="1"/>
  <c r="W11" i="22" s="1"/>
  <c r="I68" i="26"/>
  <c r="I66" i="26"/>
  <c r="I85" i="18"/>
  <c r="H85" i="18"/>
  <c r="K85" i="26" l="1"/>
  <c r="K109" i="26" s="1"/>
  <c r="K111" i="26" s="1"/>
  <c r="J85" i="26"/>
  <c r="J109"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<sst xmlns="http://schemas.openxmlformats.org/spreadsheetml/2006/main" count="536" uniqueCount="469">
  <si>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</si>
  <si>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</si>
  <si>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</si>
  <si>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</si>
  <si>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</si>
  <si>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</si>
  <si>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</si>
  <si>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</si>
  <si>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</si>
  <si>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</si>
  <si>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</si>
  <si>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</si>
  <si>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</si>
  <si>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</si>
  <si>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</si>
  <si>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</si>
  <si>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</si>
  <si>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</si>
  <si>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</si>
  <si>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</si>
  <si>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</si>
  <si>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</si>
  <si>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</si>
  <si>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</si>
  <si>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</si>
  <si>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</si>
  <si>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</si>
  <si>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</si>
  <si>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</si>
  <si>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</si>
  <si>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</si>
  <si>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</si>
  <si>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</si>
  <si>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</si>
  <si>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</si>
  <si>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</si>
  <si>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</si>
  <si>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</si>
  <si>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</si>
  <si>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</si>
  <si>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</si>
  <si>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</si>
  <si>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</si>
  <si>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</si>
  <si>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</si>
  <si>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</si>
  <si>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</si>
  <si>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</si>
  <si>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</si>
  <si>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</si>
  <si>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</si>
  <si>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</si>
  <si>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</si>
  <si>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</si>
  <si>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</si>
  <si>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</si>
  <si>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</si>
  <si>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</si>
  <si>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</si>
  <si>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</si>
  <si>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</si>
  <si>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</si>
  <si>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</si>
  <si>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</si>
  <si>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</si>
  <si>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</si>
  <si>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</si>
  <si>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</si>
  <si>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</si>
  <si>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</si>
  <si>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</si>
  <si>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</si>
  <si>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</si>
  <si>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</si>
  <si>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</si>
  <si>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</si>
  <si>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</si>
  <si>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</si>
  <si>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</si>
  <si>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</si>
  <si>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</si>
  <si>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</si>
  <si>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</si>
  <si>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</si>
  <si>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</si>
  <si>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</si>
  <si>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</si>
  <si>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</si>
  <si>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</si>
  <si>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</si>
  <si>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</si>
  <si>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</si>
  <si>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</si>
  <si>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</si>
  <si>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</si>
  <si>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</si>
  <si>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</si>
  <si>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</si>
  <si>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</si>
  <si>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</si>
  <si>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</si>
  <si>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</si>
  <si>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</si>
  <si>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</si>
  <si>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</si>
  <si>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</si>
  <si>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</si>
  <si>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</si>
  <si>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</si>
  <si>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</si>
  <si>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</si>
  <si>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</si>
  <si>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</si>
  <si>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</si>
  <si>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</si>
  <si>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</si>
  <si>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</si>
  <si>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</si>
  <si>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</si>
  <si>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</si>
  <si>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</si>
  <si>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</si>
  <si>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</si>
  <si>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</si>
  <si>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</si>
  <si>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</si>
  <si>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</si>
  <si>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</si>
  <si>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</si>
  <si>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</si>
  <si>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</si>
  <si>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</si>
  <si>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</si>
  <si>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</si>
  <si>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</si>
  <si>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</si>
  <si>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</si>
  <si>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</si>
  <si>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</si>
  <si>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</si>
  <si>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</si>
  <si>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</si>
  <si>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</si>
  <si>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</si>
  <si>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</si>
  <si>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</si>
  <si>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</si>
  <si>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</si>
  <si>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</si>
  <si>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</si>
  <si>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</si>
  <si>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</si>
  <si>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</si>
  <si>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</si>
  <si>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</si>
  <si>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</si>
  <si>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</si>
  <si>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</si>
  <si>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</si>
  <si>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</si>
  <si>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</si>
  <si>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</si>
  <si>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</si>
  <si>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</si>
  <si>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</si>
  <si>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</si>
  <si>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</si>
  <si>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</si>
  <si>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</si>
  <si>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</si>
  <si>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</si>
  <si>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</si>
  <si>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</si>
  <si>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</si>
  <si>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</si>
  <si>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</si>
  <si>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</si>
  <si>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</si>
  <si>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</si>
  <si>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</si>
  <si>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</si>
  <si>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</si>
  <si>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</si>
  <si>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</si>
  <si>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</si>
  <si>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</si>
  <si>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</si>
  <si>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</si>
  <si>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</si>
  <si>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</si>
  <si>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</si>
  <si>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</si>
  <si>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</si>
  <si>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</si>
  <si>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</si>
  <si>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</si>
  <si>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</si>
  <si>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</si>
  <si>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</si>
  <si>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</si>
  <si>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</si>
  <si>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</si>
  <si>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</si>
  <si>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</si>
  <si>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</si>
  <si>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</si>
  <si>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</si>
  <si>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</si>
  <si>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</si>
  <si>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</si>
  <si>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</si>
  <si>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</si>
  <si>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</si>
  <si>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</si>
  <si>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</si>
  <si>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</si>
  <si>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</si>
  <si>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</si>
  <si>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</si>
  <si>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</si>
  <si>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</si>
  <si>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</si>
  <si>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</si>
  <si>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</si>
  <si>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</si>
  <si>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</si>
  <si>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</si>
  <si>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</si>
  <si>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</si>
  <si>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</si>
  <si>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</si>
  <si>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</si>
  <si>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</si>
  <si>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</si>
  <si>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</si>
  <si>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</si>
  <si>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</si>
  <si>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</si>
  <si>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</si>
  <si>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</si>
  <si>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</si>
  <si>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</si>
  <si>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</si>
  <si>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</si>
  <si>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</si>
  <si>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</si>
  <si>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</si>
  <si>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</si>
  <si>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</si>
  <si>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</si>
  <si>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</si>
  <si>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</si>
  <si>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</si>
  <si>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</si>
  <si>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</si>
  <si>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</si>
  <si>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</si>
  <si>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</si>
  <si>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</si>
  <si>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</si>
  <si>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</si>
  <si>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</si>
  <si>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</si>
  <si>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</si>
  <si>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</si>
  <si>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</si>
  <si>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</si>
  <si>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</si>
  <si>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</si>
  <si>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</si>
  <si>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</si>
  <si>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</si>
  <si>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</si>
  <si>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</si>
  <si>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</si>
  <si>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</si>
  <si>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</si>
  <si>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</si>
  <si>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</si>
  <si>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</si>
  <si>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</si>
  <si>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</si>
  <si>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</si>
  <si>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</si>
  <si>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</si>
  <si>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</si>
  <si>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</si>
  <si>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</si>
  <si>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</si>
  <si>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</si>
  <si>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</si>
  <si>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</si>
  <si>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</si>
  <si>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</si>
  <si>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</si>
  <si>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</si>
  <si>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</si>
  <si>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</si>
  <si>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</si>
  <si>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</si>
  <si>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</si>
  <si>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</si>
  <si>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</si>
  <si>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</si>
  <si>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</si>
  <si>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</si>
  <si>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</si>
  <si>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</si>
  <si>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</si>
  <si>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</si>
  <si>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</si>
  <si>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</si>
  <si>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</si>
  <si>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</si>
  <si>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</si>
  <si>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</si>
  <si>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</si>
  <si>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</si>
  <si>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</si>
  <si>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</si>
  <si>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</si>
  <si>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</si>
  <si>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</si>
  <si>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</si>
  <si>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</si>
  <si>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</si>
  <si>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</si>
  <si>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</si>
  <si>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</si>
  <si>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</si>
  <si>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</si>
  <si>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</si>
  <si>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</si>
  <si>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</si>
  <si>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</si>
  <si>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</si>
  <si>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</si>
  <si>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</si>
  <si>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</si>
  <si>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</si>
  <si>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</si>
  <si>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</si>
  <si>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</si>
  <si>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</si>
  <si>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</si>
  <si>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</si>
  <si>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</si>
  <si>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</si>
  <si>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</si>
  <si>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</si>
  <si>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</si>
  <si>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</si>
  <si>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</si>
  <si>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</si>
  <si>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</si>
  <si>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</si>
  <si>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</si>
  <si>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</si>
  <si>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</si>
  <si>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</si>
  <si>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</si>
  <si>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</si>
  <si>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</si>
  <si>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</si>
  <si>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</si>
  <si>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</si>
  <si>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</si>
  <si>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</si>
  <si>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</si>
  <si>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</si>
  <si>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</si>
  <si>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</si>
  <si>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</si>
  <si>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</si>
  <si>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</si>
  <si>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</si>
  <si>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</si>
  <si>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</si>
  <si>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</si>
  <si>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</si>
  <si>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</si>
  <si>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</si>
  <si>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</si>
  <si>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</si>
  <si>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</si>
  <si>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</si>
  <si>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</si>
  <si>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</si>
  <si>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</si>
  <si>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</si>
  <si>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</si>
  <si>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</si>
  <si>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</si>
  <si>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</si>
  <si>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</si>
  <si>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</si>
  <si>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</si>
  <si>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</si>
  <si>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</si>
  <si>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</si>
  <si>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</si>
  <si>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</si>
  <si>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</si>
  <si>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</si>
  <si>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</si>
  <si>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</si>
  <si>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</si>
  <si>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</si>
  <si>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</si>
  <si>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</si>
  <si>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</si>
  <si>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</si>
  <si>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</si>
  <si>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</si>
  <si>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</si>
  <si>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</si>
  <si>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</si>
  <si>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</si>
  <si>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</si>
  <si>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</si>
  <si>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</si>
  <si>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</si>
  <si>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</si>
  <si>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</si>
  <si>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</si>
  <si>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</si>
  <si>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</si>
  <si>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</si>
  <si>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</si>
  <si>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</si>
  <si>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</si>
  <si>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</si>
  <si>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</si>
  <si>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</si>
  <si>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</si>
  <si>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</si>
  <si>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</si>
  <si>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</si>
  <si>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</si>
  <si>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</si>
  <si>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</si>
  <si>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</si>
  <si>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</si>
  <si>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</si>
  <si>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</si>
  <si>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</si>
  <si>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</si>
  <si>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</si>
  <si>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</si>
  <si>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</si>
  <si>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</si>
  <si>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</si>
  <si>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</si>
  <si>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</si>
  <si>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</si>
  <si>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</si>
  <si>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</si>
  <si>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</si>
  <si>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</si>
  <si>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</si>
  <si>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</si>
  <si>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</si>
  <si>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</si>
  <si>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</si>
  <si>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30.6.2021.</t>
  </si>
  <si>
    <t>u razdoblju 1.1.2021 do 30.6.2021.</t>
  </si>
  <si>
    <t xml:space="preserve">stanje na dan 30.6.2021. </t>
  </si>
  <si>
    <t>u razdoblju 1.1.2021. do 30.6.2021.</t>
  </si>
  <si>
    <t xml:space="preserve">BILJEŠKE UZ FINANCIJSKE IZVJEŠTAJE - TFI
(koji se sastavljaju za tromjesečna razdoblja)
Naziv izdavatelja:  CROATIA AIRLINES D.D.
OIB:   24640993045
Nakon izazovne 2020. godine, početak 2021. godine slabiji je od očekivanja premda je u drugom kvartalu zabilježen polagani oporavak prometa, ali još uvijek ispod pretpandemijskih razina. Zbog širenja delta soja koronavirusa i nedovoljne procijepljenosti te ograničenja u međunarodnom prometu kratkoročni izgledi za oporavak zrakoplovne industrije i dalje su neizvjesni.
Croatia Airlines u vrijeme najveće krize izazvane pandemijom virusa COVID-19 u 2020. godini, nije prestao s letenjem već je nastavio povezivati Hrvatsku sa svijetom, a svoju misiju je nastavio i u 2021. godini postepenim vraćanjem linija u prometovanje i povećavanjem broja frekvencija u skladu s potražnjom i epidemiološkim mjerama pojedinih zemalja.
Iako je u drugom kvartalu zabilježen porast broja rezervacija za letove Croatia Airlinesa, on je i dalje značajno manji, a u narednih šest mjeseci u usporedbi s istim razdoblje prošle godine broj rezervacija trenutno je manji za 33,6 posto i to na svim rutama i tržištima s kojih kompanija prima rezervacije. Trenutni plasman sjedala za isto šestomjesečno razdoblje manji je za oko 22 posto, a očekivane su i daljnje racionalizacije ponude.
S obzirom na situaciju fokus je na tržištima na kojima zasad postoji potražnja te je uz kontinuirano optimiziranje reda letenja kompanija spremna uspostaviti ili obnoviti pojedine linije i uvesti dodatne letove na postojećim linijama ukoliko u međuvremenu dođe do porasta potražnje za uslugama zračnog prijevoza. 
Iako su očekivanja kompanije vezana uz normalizaciju i ponovno uspostavljanje prometa bila znatno veća, obzirom na prelijevanje učinaka krize na prvo polugodište 2021. godine te širenja delta soja koronavirusa, daljnje prometovanje ovisit će o više faktora kao što su upute, ograničenja i zabrane te druge mjere koje direktno utječu na mogućnost putovanja u domaćem i međunarodnom redovitom prometu, procijepljenosti stanovništva te primjeni mjera koje bi trebale olakšati ili pojednostavniti putovanja (covid putovnice), fleksibilnom planiranju mreže letova uz prognozu potražnje za pojedinim vrstama putovanja kao i ostvarenju optimalne popunjenosti i prosječne tarife u uvjetima prometovanja sa smanjenim kapacitetom zrakoplova uzrokovanog mjerama socijalnog distanciranja.
U ljetnoj sezoni obavljaju su letovi iz Zagreba u 14 europskih odredišta, splitska zračna luka povezana je s 12 inozemnih odredišta, a Dubrovnik sa šest međunarodnih odredišta. Krajem svibnja uvedena je i nova linija Split-Prag-Split. Kako bi osigurala povezanost i snažno podržala turistički proizvod Republike Hrvatske, Croatia Airlines tijekom ljetne sezone na letovima iz europskih odredišta prema Hrvatskoj planira ponuditi više od 80.000 sjedala mjesečno, a u suradnji s mnogim turoperatorima predviđeno je i više od 200 turističkih čarter (izvanrednih) letova s tržišta Austrije, Italije, Irske, Izraela i Skandinavije. Osim širenja međunarodne mreže letova, Croatia Airlines nastavlja osiguravati i zračnu povezanost hrvatskih gradova i regija svojim letovima u domaćem redovitom prometu u sklopu kojeg su planirani letovi između zračnih luka Zagreb, Split, Dubrovnik, Osijek, Zadar, Pula i Brač. 
U prvom polugodištu 2021. godine Croatia Airlines ostvario je nalet od 7.437 blok sati, a zabilježen je 5.421 let. Ukupan broj prevezenih putnika iznosio je 208.657 što je 37 posto manje u odnosu na isto prošlogodišnje razdoblje. Ostvareni putnički kilometri manji su za 37 posto, uz putnički faktor popunjenosti (PLF) od 45,3 posto što je 13,4 postotna boda manje u odnosu na prvih šest mjeseci 2020. godine. Broj putnika u domaćem redovitom prometu manji je za 15 posto, a u međunarodnom redovitom prometu za 46 posto u odnosu na isto razdoblje 2020. godine. 
U nastalim tržišnim okolnostima na kraju prvog polugodišta ostvaren je operativni gubitak u visini od 136,9 milijuna kn koji s neto rezultatom financiranja daje neto gubitak od 147,4 milijuna kn te je primjetan pozitivan pomak za 25,8 milijuna kn u odnosu na isto razdoblje prethodne godine.
Operativni prihodi ostvareni su na nižoj razini u usporedbi s istim razdobljem 2020. godine, uz najveću razliku u prihodima od putničkog prijevoza zbog znatno manjeg broja prevezenih putnika u prvom kvartalu u odnosu na prvi kvartal 2020. Drugi kvartal 2021. godine puno je snažniji od istog razdoblja prošle godine. Potrebno je napomenuti da se izrazitiji efekt krize u 2020. godini počeo iskazivati tek od sredine mjeseca ožujka, a osobito u travnju i svibnju zbog značajnih restrikcija prometa na razini država pa i unutar zemlje, dok su prva dva mjeseca prethodne godine bilježila blagi rast prometnih i financijskih učinaka. 
Operativni troškovi niži su za 13 posto u usporedbi s prvim polugodištem 2020. godine, što nominalno iznosi 64,4 milijuna kn. Osim manje razine prometa, na smanjenje operativnih troškova značajno su utjecale i provedene mjere na razini kompanije kao što su smanjenje bruto primanja za 15 posto, provedba operativnih mjera optimizacije reda letenja uz primjenu i ostalih rigoroznih mjera štednje. 
Iako su u drugom kvartalu ostvareni određeni pozitivni pomaci, kompanija se i dalje suočava sa smanjenom potražnjom i prodajom karata te posljedično niskom razinom priljeva što u narednom razdoblju može ponovno potaknuti pitanje očuvanja likvidnosti posebice kada se uzme u obzir nepredvidivost vremenskog trajanja krize. Kompanija poduzima sve mjere aktivnog praćenja likvidnosti i optimizacije poslovanja te nastavlja s daljnjom primjenom rigoroznih mjera štednje.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
U procesu oporavka od krize uzrokovane bolešću COVID-19 Croatia Airlines je svibnju 2021. godine u suradnji s Boston Consulting Group (BCG), vodećom međunarodnom tvrtkom za strateško savjetovanje, započeo postupak izrade Post Covid strategije koja će definirati strateške inicijative svih segmenata održivog poslovanja u budućnosti.
Ostale bilješke sastavni su dio Izvješća poslovodstva o stanju Društva za I.-VI. 2021.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</si>
</sst>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C58" sqref="C58:J5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t="s">
        <v>447</v>
      </c>
      <c r="F4" s="189"/>
      <c r="G4" s="53" t="s">
        <v>0</v>
      </c>
      <c r="H4" s="188" t="s">
        <v>464</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331</v>
      </c>
      <c r="B10" s="178"/>
      <c r="C10" s="178"/>
      <c r="D10" s="178"/>
      <c r="E10" s="178"/>
      <c r="F10" s="178"/>
      <c r="G10" s="178"/>
      <c r="H10" s="178"/>
      <c r="I10" s="178"/>
      <c r="J10" s="66"/>
    </row>
    <row r="11" spans="1:20" ht="24.6" customHeight="1" x14ac:dyDescent="0.25">
      <c r="A11" s="165" t="s">
        <v>310</v>
      </c>
      <c r="B11" s="179"/>
      <c r="C11" s="171" t="s">
        <v>448</v>
      </c>
      <c r="D11" s="172"/>
      <c r="E11" s="67"/>
      <c r="F11" s="133" t="s">
        <v>332</v>
      </c>
      <c r="G11" s="175"/>
      <c r="H11" s="149" t="s">
        <v>449</v>
      </c>
      <c r="I11" s="150"/>
      <c r="J11" s="68"/>
    </row>
    <row r="12" spans="1:20" ht="14.45" customHeight="1" x14ac:dyDescent="0.25">
      <c r="A12" s="69"/>
      <c r="B12" s="70"/>
      <c r="C12" s="70"/>
      <c r="D12" s="70"/>
      <c r="E12" s="180"/>
      <c r="F12" s="180"/>
      <c r="G12" s="180"/>
      <c r="H12" s="180"/>
      <c r="I12" s="71"/>
      <c r="J12" s="68"/>
    </row>
    <row r="13" spans="1:20" ht="21" customHeight="1" x14ac:dyDescent="0.25">
      <c r="A13" s="132" t="s">
        <v>325</v>
      </c>
      <c r="B13" s="175"/>
      <c r="C13" s="171" t="s">
        <v>450</v>
      </c>
      <c r="D13" s="172"/>
      <c r="E13" s="193"/>
      <c r="F13" s="180"/>
      <c r="G13" s="180"/>
      <c r="H13" s="180"/>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5"/>
      <c r="C15" s="171" t="s">
        <v>451</v>
      </c>
      <c r="D15" s="172"/>
      <c r="E15" s="176"/>
      <c r="F15" s="167"/>
      <c r="G15" s="73" t="s">
        <v>333</v>
      </c>
      <c r="H15" s="149" t="s">
        <v>452</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334</v>
      </c>
      <c r="C17" s="171" t="s">
        <v>453</v>
      </c>
      <c r="D17" s="172"/>
      <c r="E17" s="76"/>
      <c r="F17" s="76"/>
      <c r="G17" s="76"/>
      <c r="H17" s="76"/>
      <c r="I17" s="76"/>
      <c r="J17" s="74"/>
    </row>
    <row r="18" spans="1:10" x14ac:dyDescent="0.25">
      <c r="A18" s="173"/>
      <c r="B18" s="174"/>
      <c r="C18" s="139"/>
      <c r="D18" s="139"/>
      <c r="E18" s="139"/>
      <c r="F18" s="139"/>
      <c r="G18" s="139"/>
      <c r="H18" s="139"/>
      <c r="I18" s="70"/>
      <c r="J18" s="72"/>
    </row>
    <row r="19" spans="1:10" x14ac:dyDescent="0.25">
      <c r="A19" s="165" t="s">
        <v>312</v>
      </c>
      <c r="B19" s="166"/>
      <c r="C19" s="140" t="s">
        <v>454</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5" t="s">
        <v>313</v>
      </c>
      <c r="B21" s="166"/>
      <c r="C21" s="149">
        <v>10010</v>
      </c>
      <c r="D21" s="150"/>
      <c r="E21" s="139"/>
      <c r="F21" s="139"/>
      <c r="G21" s="140" t="s">
        <v>455</v>
      </c>
      <c r="H21" s="141"/>
      <c r="I21" s="141"/>
      <c r="J21" s="142"/>
    </row>
    <row r="22" spans="1:10" x14ac:dyDescent="0.25">
      <c r="A22" s="69"/>
      <c r="B22" s="70"/>
      <c r="C22" s="70"/>
      <c r="D22" s="70"/>
      <c r="E22" s="139"/>
      <c r="F22" s="139"/>
      <c r="G22" s="139"/>
      <c r="H22" s="139"/>
      <c r="I22" s="70"/>
      <c r="J22" s="72"/>
    </row>
    <row r="23" spans="1:10" x14ac:dyDescent="0.25">
      <c r="A23" s="165" t="s">
        <v>314</v>
      </c>
      <c r="B23" s="166"/>
      <c r="C23" s="140" t="s">
        <v>456</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5" t="s">
        <v>315</v>
      </c>
      <c r="B25" s="166"/>
      <c r="C25" s="168" t="s">
        <v>457</v>
      </c>
      <c r="D25" s="169"/>
      <c r="E25" s="169"/>
      <c r="F25" s="169"/>
      <c r="G25" s="169"/>
      <c r="H25" s="169"/>
      <c r="I25" s="169"/>
      <c r="J25" s="170"/>
    </row>
    <row r="26" spans="1:10" x14ac:dyDescent="0.25">
      <c r="A26" s="69"/>
      <c r="B26" s="70"/>
      <c r="C26" s="77"/>
      <c r="D26" s="70"/>
      <c r="E26" s="139"/>
      <c r="F26" s="139"/>
      <c r="G26" s="139"/>
      <c r="H26" s="139"/>
      <c r="I26" s="70"/>
      <c r="J26" s="72"/>
    </row>
    <row r="27" spans="1:10" x14ac:dyDescent="0.25">
      <c r="A27" s="165" t="s">
        <v>316</v>
      </c>
      <c r="B27" s="166"/>
      <c r="C27" s="168" t="s">
        <v>458</v>
      </c>
      <c r="D27" s="169"/>
      <c r="E27" s="169"/>
      <c r="F27" s="169"/>
      <c r="G27" s="169"/>
      <c r="H27" s="169"/>
      <c r="I27" s="169"/>
      <c r="J27" s="170"/>
    </row>
    <row r="28" spans="1:10" ht="13.9" customHeight="1" x14ac:dyDescent="0.25">
      <c r="A28" s="69"/>
      <c r="B28" s="70"/>
      <c r="C28" s="77"/>
      <c r="D28" s="70"/>
      <c r="E28" s="139"/>
      <c r="F28" s="139"/>
      <c r="G28" s="139"/>
      <c r="H28" s="139"/>
      <c r="I28" s="70"/>
      <c r="J28" s="72"/>
    </row>
    <row r="29" spans="1:10" ht="22.9" customHeight="1" x14ac:dyDescent="0.25">
      <c r="A29" s="132" t="s">
        <v>326</v>
      </c>
      <c r="B29" s="166"/>
      <c r="C29" s="78">
        <f>938</f>
        <v>938</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5" t="s">
        <v>317</v>
      </c>
      <c r="B31" s="166"/>
      <c r="C31" s="94" t="s">
        <v>336</v>
      </c>
      <c r="D31" s="164" t="s">
        <v>335</v>
      </c>
      <c r="E31" s="147"/>
      <c r="F31" s="147"/>
      <c r="G31" s="147"/>
      <c r="H31" s="82"/>
      <c r="I31" s="83" t="s">
        <v>336</v>
      </c>
      <c r="J31" s="84" t="s">
        <v>337</v>
      </c>
    </row>
    <row r="32" spans="1:10" x14ac:dyDescent="0.25">
      <c r="A32" s="165"/>
      <c r="B32" s="166"/>
      <c r="C32" s="85"/>
      <c r="D32" s="53"/>
      <c r="E32" s="167"/>
      <c r="F32" s="167"/>
      <c r="G32" s="167"/>
      <c r="H32" s="167"/>
      <c r="I32" s="80"/>
      <c r="J32" s="81"/>
    </row>
    <row r="33" spans="1:10" x14ac:dyDescent="0.25">
      <c r="A33" s="165" t="s">
        <v>327</v>
      </c>
      <c r="B33" s="166"/>
      <c r="C33" s="78" t="s">
        <v>339</v>
      </c>
      <c r="D33" s="164" t="s">
        <v>338</v>
      </c>
      <c r="E33" s="147"/>
      <c r="F33" s="147"/>
      <c r="G33" s="147"/>
      <c r="H33" s="76"/>
      <c r="I33" s="83" t="s">
        <v>339</v>
      </c>
      <c r="J33" s="84" t="s">
        <v>340</v>
      </c>
    </row>
    <row r="34" spans="1:10" x14ac:dyDescent="0.25">
      <c r="A34" s="69"/>
      <c r="B34" s="70"/>
      <c r="C34" s="70"/>
      <c r="D34" s="70"/>
      <c r="E34" s="139"/>
      <c r="F34" s="139"/>
      <c r="G34" s="139"/>
      <c r="H34" s="139"/>
      <c r="I34" s="70"/>
      <c r="J34" s="72"/>
    </row>
    <row r="35" spans="1:10" x14ac:dyDescent="0.25">
      <c r="A35" s="164"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60"/>
      <c r="B37" s="161"/>
      <c r="C37" s="161"/>
      <c r="D37" s="161"/>
      <c r="E37" s="149"/>
      <c r="F37" s="162"/>
      <c r="G37" s="162"/>
      <c r="H37" s="162"/>
      <c r="I37" s="150"/>
      <c r="J37" s="87"/>
    </row>
    <row r="38" spans="1:10" x14ac:dyDescent="0.25">
      <c r="A38" s="69"/>
      <c r="B38" s="70"/>
      <c r="C38" s="77"/>
      <c r="D38" s="159"/>
      <c r="E38" s="159"/>
      <c r="F38" s="159"/>
      <c r="G38" s="159"/>
      <c r="H38" s="159"/>
      <c r="I38" s="159"/>
      <c r="J38" s="72"/>
    </row>
    <row r="39" spans="1:10" x14ac:dyDescent="0.25">
      <c r="A39" s="160"/>
      <c r="B39" s="161"/>
      <c r="C39" s="161"/>
      <c r="D39" s="163"/>
      <c r="E39" s="149"/>
      <c r="F39" s="162"/>
      <c r="G39" s="162"/>
      <c r="H39" s="162"/>
      <c r="I39" s="150"/>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341</v>
      </c>
    </row>
    <row r="49" spans="1:10" x14ac:dyDescent="0.25">
      <c r="A49" s="89"/>
      <c r="B49" s="77"/>
      <c r="C49" s="77"/>
      <c r="D49" s="70"/>
      <c r="E49" s="139"/>
      <c r="F49" s="139"/>
      <c r="G49" s="153"/>
      <c r="H49" s="153"/>
      <c r="I49" s="70"/>
      <c r="J49" s="90" t="s">
        <v>342</v>
      </c>
    </row>
    <row r="50" spans="1:10" ht="14.45" customHeight="1" x14ac:dyDescent="0.25">
      <c r="A50" s="132" t="s">
        <v>320</v>
      </c>
      <c r="B50" s="133"/>
      <c r="C50" s="149" t="s">
        <v>459</v>
      </c>
      <c r="D50" s="150"/>
      <c r="E50" s="151" t="s">
        <v>343</v>
      </c>
      <c r="F50" s="152"/>
      <c r="G50" s="140"/>
      <c r="H50" s="141"/>
      <c r="I50" s="141"/>
      <c r="J50" s="142"/>
    </row>
    <row r="51" spans="1:10" x14ac:dyDescent="0.25">
      <c r="A51" s="89"/>
      <c r="B51" s="77"/>
      <c r="C51" s="153"/>
      <c r="D51" s="153"/>
      <c r="E51" s="139"/>
      <c r="F51" s="139"/>
      <c r="G51" s="154" t="s">
        <v>344</v>
      </c>
      <c r="H51" s="154"/>
      <c r="I51" s="154"/>
      <c r="J51" s="61"/>
    </row>
    <row r="52" spans="1:10" ht="13.9" customHeight="1" x14ac:dyDescent="0.25">
      <c r="A52" s="132" t="s">
        <v>321</v>
      </c>
      <c r="B52" s="133"/>
      <c r="C52" s="140" t="s">
        <v>460</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461</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462</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345</v>
      </c>
      <c r="B58" s="133"/>
      <c r="C58" s="134"/>
      <c r="D58" s="135"/>
      <c r="E58" s="135"/>
      <c r="F58" s="135"/>
      <c r="G58" s="135"/>
      <c r="H58" s="135"/>
      <c r="I58" s="135"/>
      <c r="J58" s="136"/>
    </row>
    <row r="59" spans="1:10" ht="14.45" customHeight="1" x14ac:dyDescent="0.25">
      <c r="A59" s="69"/>
      <c r="B59" s="70"/>
      <c r="C59" s="137" t="s">
        <v>346</v>
      </c>
      <c r="D59" s="137"/>
      <c r="E59" s="137"/>
      <c r="F59" s="137"/>
      <c r="G59" s="70"/>
      <c r="H59" s="70"/>
      <c r="I59" s="70"/>
      <c r="J59" s="72"/>
    </row>
    <row r="60" spans="1:10" x14ac:dyDescent="0.25">
      <c r="A60" s="132" t="s">
        <v>347</v>
      </c>
      <c r="B60" s="133"/>
      <c r="C60" s="134"/>
      <c r="D60" s="135"/>
      <c r="E60" s="135"/>
      <c r="F60" s="135"/>
      <c r="G60" s="135"/>
      <c r="H60" s="135"/>
      <c r="I60" s="135"/>
      <c r="J60" s="136"/>
    </row>
    <row r="61" spans="1:10" ht="14.45" customHeight="1" x14ac:dyDescent="0.25">
      <c r="A61" s="91"/>
      <c r="B61" s="92"/>
      <c r="C61" s="138" t="s">
        <v>348</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25" zoomScaleNormal="100" zoomScaleSheetLayoutView="110" workbookViewId="0">
      <selection activeCell="A5" sqref="A5:F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466</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463</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931332519</v>
      </c>
      <c r="I9" s="23">
        <f>I10+I17+I27+I38+I43</f>
        <v>848744415</v>
      </c>
    </row>
    <row r="10" spans="1:9" ht="12.75" customHeight="1" x14ac:dyDescent="0.2">
      <c r="A10" s="198" t="s">
        <v>5</v>
      </c>
      <c r="B10" s="198"/>
      <c r="C10" s="198"/>
      <c r="D10" s="198"/>
      <c r="E10" s="198"/>
      <c r="F10" s="198"/>
      <c r="G10" s="15">
        <v>3</v>
      </c>
      <c r="H10" s="23">
        <f>H11+H12+H13+H14+H15+H16</f>
        <v>2229364</v>
      </c>
      <c r="I10" s="23">
        <f>I11+I12+I13+I14+I15+I16</f>
        <v>2124118</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657611</v>
      </c>
      <c r="I12" s="22">
        <v>832775</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60000</v>
      </c>
      <c r="I15" s="22">
        <v>301458</v>
      </c>
    </row>
    <row r="16" spans="1:9" ht="12.75" customHeight="1" x14ac:dyDescent="0.2">
      <c r="A16" s="194" t="s">
        <v>11</v>
      </c>
      <c r="B16" s="194"/>
      <c r="C16" s="194"/>
      <c r="D16" s="194"/>
      <c r="E16" s="194"/>
      <c r="F16" s="194"/>
      <c r="G16" s="14">
        <v>9</v>
      </c>
      <c r="H16" s="22">
        <v>1511753</v>
      </c>
      <c r="I16" s="22">
        <v>989885</v>
      </c>
    </row>
    <row r="17" spans="1:9" ht="12.75" customHeight="1" x14ac:dyDescent="0.2">
      <c r="A17" s="198" t="s">
        <v>12</v>
      </c>
      <c r="B17" s="198"/>
      <c r="C17" s="198"/>
      <c r="D17" s="198"/>
      <c r="E17" s="198"/>
      <c r="F17" s="198"/>
      <c r="G17" s="15">
        <v>10</v>
      </c>
      <c r="H17" s="23">
        <f>H18+H19+H20+H21+H22+H23+H24+H25+H26</f>
        <v>762710719</v>
      </c>
      <c r="I17" s="23">
        <f>I18+I19+I20+I21+I22+I23+I24+I25+I26</f>
        <v>668748393</v>
      </c>
    </row>
    <row r="18" spans="1:9" ht="12.75" customHeight="1" x14ac:dyDescent="0.2">
      <c r="A18" s="194" t="s">
        <v>13</v>
      </c>
      <c r="B18" s="194"/>
      <c r="C18" s="194"/>
      <c r="D18" s="194"/>
      <c r="E18" s="194"/>
      <c r="F18" s="194"/>
      <c r="G18" s="14">
        <v>11</v>
      </c>
      <c r="H18" s="22">
        <v>19752892</v>
      </c>
      <c r="I18" s="22">
        <v>19752892</v>
      </c>
    </row>
    <row r="19" spans="1:9" ht="12.75" customHeight="1" x14ac:dyDescent="0.2">
      <c r="A19" s="194" t="s">
        <v>14</v>
      </c>
      <c r="B19" s="194"/>
      <c r="C19" s="194"/>
      <c r="D19" s="194"/>
      <c r="E19" s="194"/>
      <c r="F19" s="194"/>
      <c r="G19" s="14">
        <v>12</v>
      </c>
      <c r="H19" s="22">
        <v>34696974</v>
      </c>
      <c r="I19" s="22">
        <v>30648666</v>
      </c>
    </row>
    <row r="20" spans="1:9" ht="12.75" customHeight="1" x14ac:dyDescent="0.2">
      <c r="A20" s="194" t="s">
        <v>15</v>
      </c>
      <c r="B20" s="194"/>
      <c r="C20" s="194"/>
      <c r="D20" s="194"/>
      <c r="E20" s="194"/>
      <c r="F20" s="194"/>
      <c r="G20" s="14">
        <v>13</v>
      </c>
      <c r="H20" s="22">
        <v>57518833</v>
      </c>
      <c r="I20" s="22">
        <v>54472817</v>
      </c>
    </row>
    <row r="21" spans="1:9" ht="12.75" customHeight="1" x14ac:dyDescent="0.2">
      <c r="A21" s="194" t="s">
        <v>16</v>
      </c>
      <c r="B21" s="194"/>
      <c r="C21" s="194"/>
      <c r="D21" s="194"/>
      <c r="E21" s="194"/>
      <c r="F21" s="194"/>
      <c r="G21" s="14">
        <v>14</v>
      </c>
      <c r="H21" s="22">
        <v>539992967</v>
      </c>
      <c r="I21" s="22">
        <v>493007102</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0</v>
      </c>
      <c r="I23" s="22">
        <v>0</v>
      </c>
    </row>
    <row r="24" spans="1:9" ht="12.75" customHeight="1" x14ac:dyDescent="0.2">
      <c r="A24" s="194" t="s">
        <v>19</v>
      </c>
      <c r="B24" s="194"/>
      <c r="C24" s="194"/>
      <c r="D24" s="194"/>
      <c r="E24" s="194"/>
      <c r="F24" s="194"/>
      <c r="G24" s="14">
        <v>17</v>
      </c>
      <c r="H24" s="22">
        <v>6068364</v>
      </c>
      <c r="I24" s="22">
        <v>35603</v>
      </c>
    </row>
    <row r="25" spans="1:9" ht="12.75" customHeight="1" x14ac:dyDescent="0.2">
      <c r="A25" s="194" t="s">
        <v>20</v>
      </c>
      <c r="B25" s="194"/>
      <c r="C25" s="194"/>
      <c r="D25" s="194"/>
      <c r="E25" s="194"/>
      <c r="F25" s="194"/>
      <c r="G25" s="14">
        <v>18</v>
      </c>
      <c r="H25" s="22">
        <v>104680689</v>
      </c>
      <c r="I25" s="22">
        <v>70831313</v>
      </c>
    </row>
    <row r="26" spans="1:9" ht="12.75" customHeight="1" x14ac:dyDescent="0.2">
      <c r="A26" s="194" t="s">
        <v>21</v>
      </c>
      <c r="B26" s="194"/>
      <c r="C26" s="194"/>
      <c r="D26" s="194"/>
      <c r="E26" s="194"/>
      <c r="F26" s="194"/>
      <c r="G26" s="14">
        <v>19</v>
      </c>
      <c r="H26" s="22">
        <v>0</v>
      </c>
      <c r="I26" s="22">
        <v>0</v>
      </c>
    </row>
    <row r="27" spans="1:9" ht="12.75" customHeight="1" x14ac:dyDescent="0.2">
      <c r="A27" s="198" t="s">
        <v>22</v>
      </c>
      <c r="B27" s="198"/>
      <c r="C27" s="198"/>
      <c r="D27" s="198"/>
      <c r="E27" s="198"/>
      <c r="F27" s="198"/>
      <c r="G27" s="15">
        <v>20</v>
      </c>
      <c r="H27" s="23">
        <f>SUM(H28:H37)</f>
        <v>31331654</v>
      </c>
      <c r="I27" s="23">
        <f>SUM(I28:I37)</f>
        <v>35007106</v>
      </c>
    </row>
    <row r="28" spans="1:9" ht="12.75" customHeight="1" x14ac:dyDescent="0.2">
      <c r="A28" s="194" t="s">
        <v>23</v>
      </c>
      <c r="B28" s="194"/>
      <c r="C28" s="194"/>
      <c r="D28" s="194"/>
      <c r="E28" s="194"/>
      <c r="F28" s="194"/>
      <c r="G28" s="14">
        <v>21</v>
      </c>
      <c r="H28" s="22">
        <v>1210400</v>
      </c>
      <c r="I28" s="22">
        <v>1210400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733333</v>
      </c>
      <c r="I30" s="22">
        <v>1558333</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916561</v>
      </c>
      <c r="I34" s="22">
        <v>1024921</v>
      </c>
    </row>
    <row r="35" spans="1:9" ht="12.75" customHeight="1" x14ac:dyDescent="0.2">
      <c r="A35" s="194" t="s">
        <v>30</v>
      </c>
      <c r="B35" s="194"/>
      <c r="C35" s="194"/>
      <c r="D35" s="194"/>
      <c r="E35" s="194"/>
      <c r="F35" s="194"/>
      <c r="G35" s="14">
        <v>28</v>
      </c>
      <c r="H35" s="22">
        <v>28471360</v>
      </c>
      <c r="I35" s="22">
        <v>31213452</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8" t="s">
        <v>33</v>
      </c>
      <c r="B38" s="198"/>
      <c r="C38" s="198"/>
      <c r="D38" s="198"/>
      <c r="E38" s="198"/>
      <c r="F38" s="198"/>
      <c r="G38" s="15">
        <v>31</v>
      </c>
      <c r="H38" s="23">
        <f>H39+H40+H41+H42</f>
        <v>135060782</v>
      </c>
      <c r="I38" s="23">
        <f>I39+I40+I41+I42</f>
        <v>142864798</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135060782</v>
      </c>
      <c r="I42" s="22">
        <v>142864798</v>
      </c>
    </row>
    <row r="43" spans="1:9" ht="12.75" customHeight="1" x14ac:dyDescent="0.2">
      <c r="A43" s="194" t="s">
        <v>38</v>
      </c>
      <c r="B43" s="194"/>
      <c r="C43" s="194"/>
      <c r="D43" s="194"/>
      <c r="E43" s="194"/>
      <c r="F43" s="194"/>
      <c r="G43" s="14">
        <v>36</v>
      </c>
      <c r="H43" s="22">
        <v>0</v>
      </c>
      <c r="I43" s="22">
        <v>0</v>
      </c>
    </row>
    <row r="44" spans="1:9" ht="12.75" customHeight="1" x14ac:dyDescent="0.2">
      <c r="A44" s="196" t="s">
        <v>304</v>
      </c>
      <c r="B44" s="196"/>
      <c r="C44" s="196"/>
      <c r="D44" s="196"/>
      <c r="E44" s="196"/>
      <c r="F44" s="196"/>
      <c r="G44" s="15">
        <v>37</v>
      </c>
      <c r="H44" s="23">
        <f>H45+H53+H60+H70</f>
        <v>726581550</v>
      </c>
      <c r="I44" s="23">
        <f>I45+I53+I60+I70</f>
        <v>617594106</v>
      </c>
    </row>
    <row r="45" spans="1:9" ht="12.75" customHeight="1" x14ac:dyDescent="0.2">
      <c r="A45" s="198" t="s">
        <v>39</v>
      </c>
      <c r="B45" s="198"/>
      <c r="C45" s="198"/>
      <c r="D45" s="198"/>
      <c r="E45" s="198"/>
      <c r="F45" s="198"/>
      <c r="G45" s="15">
        <v>38</v>
      </c>
      <c r="H45" s="23">
        <f>SUM(H46:H52)</f>
        <v>61797098</v>
      </c>
      <c r="I45" s="23">
        <f>SUM(I46:I52)</f>
        <v>61403691</v>
      </c>
    </row>
    <row r="46" spans="1:9" ht="12.75" customHeight="1" x14ac:dyDescent="0.2">
      <c r="A46" s="194" t="s">
        <v>40</v>
      </c>
      <c r="B46" s="194"/>
      <c r="C46" s="194"/>
      <c r="D46" s="194"/>
      <c r="E46" s="194"/>
      <c r="F46" s="194"/>
      <c r="G46" s="14">
        <v>39</v>
      </c>
      <c r="H46" s="22">
        <v>61797098</v>
      </c>
      <c r="I46" s="22">
        <v>61403691</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0</v>
      </c>
      <c r="I49" s="22">
        <v>0</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42446717</v>
      </c>
      <c r="I53" s="23">
        <f>SUM(I54:I59)</f>
        <v>77842029</v>
      </c>
    </row>
    <row r="54" spans="1:9" ht="12.75" customHeight="1" x14ac:dyDescent="0.2">
      <c r="A54" s="194" t="s">
        <v>48</v>
      </c>
      <c r="B54" s="194"/>
      <c r="C54" s="194"/>
      <c r="D54" s="194"/>
      <c r="E54" s="194"/>
      <c r="F54" s="194"/>
      <c r="G54" s="14">
        <v>47</v>
      </c>
      <c r="H54" s="22">
        <v>36287</v>
      </c>
      <c r="I54" s="22">
        <v>17725</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19497620</v>
      </c>
      <c r="I56" s="22">
        <v>54032185</v>
      </c>
    </row>
    <row r="57" spans="1:9" ht="12.75" customHeight="1" x14ac:dyDescent="0.2">
      <c r="A57" s="194" t="s">
        <v>51</v>
      </c>
      <c r="B57" s="194"/>
      <c r="C57" s="194"/>
      <c r="D57" s="194"/>
      <c r="E57" s="194"/>
      <c r="F57" s="194"/>
      <c r="G57" s="14">
        <v>50</v>
      </c>
      <c r="H57" s="22">
        <v>40726</v>
      </c>
      <c r="I57" s="22">
        <v>67754</v>
      </c>
    </row>
    <row r="58" spans="1:9" ht="12.75" customHeight="1" x14ac:dyDescent="0.2">
      <c r="A58" s="194" t="s">
        <v>52</v>
      </c>
      <c r="B58" s="194"/>
      <c r="C58" s="194"/>
      <c r="D58" s="194"/>
      <c r="E58" s="194"/>
      <c r="F58" s="194"/>
      <c r="G58" s="14">
        <v>51</v>
      </c>
      <c r="H58" s="22">
        <v>20011654</v>
      </c>
      <c r="I58" s="22">
        <v>20930878</v>
      </c>
    </row>
    <row r="59" spans="1:9" ht="12.75" customHeight="1" x14ac:dyDescent="0.2">
      <c r="A59" s="194" t="s">
        <v>53</v>
      </c>
      <c r="B59" s="194"/>
      <c r="C59" s="194"/>
      <c r="D59" s="194"/>
      <c r="E59" s="194"/>
      <c r="F59" s="194"/>
      <c r="G59" s="14">
        <v>52</v>
      </c>
      <c r="H59" s="22">
        <v>2860430</v>
      </c>
      <c r="I59" s="22">
        <v>2793487</v>
      </c>
    </row>
    <row r="60" spans="1:9" ht="12.75" customHeight="1" x14ac:dyDescent="0.2">
      <c r="A60" s="198" t="s">
        <v>54</v>
      </c>
      <c r="B60" s="198"/>
      <c r="C60" s="198"/>
      <c r="D60" s="198"/>
      <c r="E60" s="198"/>
      <c r="F60" s="198"/>
      <c r="G60" s="15">
        <v>53</v>
      </c>
      <c r="H60" s="23">
        <f>SUM(H61:H69)</f>
        <v>48013951</v>
      </c>
      <c r="I60" s="23">
        <f>SUM(I61:I69)</f>
        <v>66798240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577479</v>
      </c>
      <c r="I63" s="22">
        <v>141667</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186</v>
      </c>
      <c r="I67" s="22">
        <v>186</v>
      </c>
    </row>
    <row r="68" spans="1:9" ht="12.75" customHeight="1" x14ac:dyDescent="0.2">
      <c r="A68" s="194" t="s">
        <v>30</v>
      </c>
      <c r="B68" s="194"/>
      <c r="C68" s="194"/>
      <c r="D68" s="194"/>
      <c r="E68" s="194"/>
      <c r="F68" s="194"/>
      <c r="G68" s="14">
        <v>61</v>
      </c>
      <c r="H68" s="22">
        <v>47436286</v>
      </c>
      <c r="I68" s="22">
        <v>66656387</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574323784</v>
      </c>
      <c r="I70" s="22">
        <v>411550146</v>
      </c>
    </row>
    <row r="71" spans="1:9" ht="12.75" customHeight="1" x14ac:dyDescent="0.2">
      <c r="A71" s="195" t="s">
        <v>58</v>
      </c>
      <c r="B71" s="195"/>
      <c r="C71" s="195"/>
      <c r="D71" s="195"/>
      <c r="E71" s="195"/>
      <c r="F71" s="195"/>
      <c r="G71" s="14">
        <v>64</v>
      </c>
      <c r="H71" s="22">
        <v>9613864</v>
      </c>
      <c r="I71" s="22">
        <v>28429472</v>
      </c>
    </row>
    <row r="72" spans="1:9" ht="12.75" customHeight="1" x14ac:dyDescent="0.2">
      <c r="A72" s="196" t="s">
        <v>305</v>
      </c>
      <c r="B72" s="196"/>
      <c r="C72" s="196"/>
      <c r="D72" s="196"/>
      <c r="E72" s="196"/>
      <c r="F72" s="196"/>
      <c r="G72" s="15">
        <v>65</v>
      </c>
      <c r="H72" s="23">
        <f>H8+H9+H44+H71</f>
        <v>1667527933</v>
      </c>
      <c r="I72" s="23">
        <f>I8+I9+I44+I71</f>
        <v>1494767993</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353</v>
      </c>
      <c r="B75" s="196"/>
      <c r="C75" s="196"/>
      <c r="D75" s="196"/>
      <c r="E75" s="196"/>
      <c r="F75" s="196"/>
      <c r="G75" s="15">
        <v>67</v>
      </c>
      <c r="H75" s="102">
        <f>H76+H77+H78+H84+H85+H91+H94+H97</f>
        <v>215929850</v>
      </c>
      <c r="I75" s="102">
        <f>I76+I77+I78+I84+I85+I91+I94+I97</f>
        <v>68974780</v>
      </c>
    </row>
    <row r="76" spans="1:9" ht="12.75" customHeight="1" x14ac:dyDescent="0.2">
      <c r="A76" s="194" t="s">
        <v>61</v>
      </c>
      <c r="B76" s="194"/>
      <c r="C76" s="194"/>
      <c r="D76" s="194"/>
      <c r="E76" s="194"/>
      <c r="F76" s="194"/>
      <c r="G76" s="14">
        <v>68</v>
      </c>
      <c r="H76" s="22">
        <v>277879530</v>
      </c>
      <c r="I76" s="22">
        <v>627879530</v>
      </c>
    </row>
    <row r="77" spans="1:9" ht="12.75" customHeight="1" x14ac:dyDescent="0.2">
      <c r="A77" s="194" t="s">
        <v>62</v>
      </c>
      <c r="B77" s="194"/>
      <c r="C77" s="194"/>
      <c r="D77" s="194"/>
      <c r="E77" s="194"/>
      <c r="F77" s="194"/>
      <c r="G77" s="14">
        <v>69</v>
      </c>
      <c r="H77" s="22">
        <v>350000000</v>
      </c>
      <c r="I77" s="22">
        <v>0</v>
      </c>
    </row>
    <row r="78" spans="1:9" ht="12.75" customHeight="1" x14ac:dyDescent="0.2">
      <c r="A78" s="198" t="s">
        <v>63</v>
      </c>
      <c r="B78" s="198"/>
      <c r="C78" s="198"/>
      <c r="D78" s="198"/>
      <c r="E78" s="198"/>
      <c r="F78" s="198"/>
      <c r="G78" s="15">
        <v>70</v>
      </c>
      <c r="H78" s="102">
        <f>SUM(H79:H83)</f>
        <v>0</v>
      </c>
      <c r="I78" s="102">
        <f>SUM(I79:I83)</f>
        <v>0</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0</v>
      </c>
      <c r="I80" s="22">
        <v>0</v>
      </c>
    </row>
    <row r="81" spans="1:9" ht="12.75" customHeight="1" x14ac:dyDescent="0.2">
      <c r="A81" s="194" t="s">
        <v>66</v>
      </c>
      <c r="B81" s="194"/>
      <c r="C81" s="194"/>
      <c r="D81" s="194"/>
      <c r="E81" s="194"/>
      <c r="F81" s="194"/>
      <c r="G81" s="14">
        <v>73</v>
      </c>
      <c r="H81" s="22">
        <v>0</v>
      </c>
      <c r="I81" s="22">
        <v>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0</v>
      </c>
      <c r="I83" s="22">
        <v>0</v>
      </c>
    </row>
    <row r="84" spans="1:9" ht="12.75" customHeight="1" x14ac:dyDescent="0.2">
      <c r="A84" s="197" t="s">
        <v>69</v>
      </c>
      <c r="B84" s="197"/>
      <c r="C84" s="197"/>
      <c r="D84" s="197"/>
      <c r="E84" s="197"/>
      <c r="F84" s="197"/>
      <c r="G84" s="95">
        <v>76</v>
      </c>
      <c r="H84" s="96">
        <v>0</v>
      </c>
      <c r="I84" s="96">
        <v>0</v>
      </c>
    </row>
    <row r="85" spans="1:9" ht="12.75" customHeight="1" x14ac:dyDescent="0.2">
      <c r="A85" s="198" t="s">
        <v>445</v>
      </c>
      <c r="B85" s="198"/>
      <c r="C85" s="198"/>
      <c r="D85" s="198"/>
      <c r="E85" s="198"/>
      <c r="F85" s="198"/>
      <c r="G85" s="15">
        <v>77</v>
      </c>
      <c r="H85" s="23">
        <f>H86+H87+H88+H89+H90</f>
        <v>-1985953</v>
      </c>
      <c r="I85" s="23">
        <f>I86+I87+I88+I89+I90</f>
        <v>-1524288</v>
      </c>
    </row>
    <row r="86" spans="1:9" ht="25.5" customHeight="1" x14ac:dyDescent="0.2">
      <c r="A86" s="194" t="s">
        <v>446</v>
      </c>
      <c r="B86" s="194"/>
      <c r="C86" s="194"/>
      <c r="D86" s="194"/>
      <c r="E86" s="194"/>
      <c r="F86" s="194"/>
      <c r="G86" s="14">
        <v>78</v>
      </c>
      <c r="H86" s="22">
        <v>-975240</v>
      </c>
      <c r="I86" s="22">
        <v>-866880</v>
      </c>
    </row>
    <row r="87" spans="1:9" ht="12.75" customHeight="1" x14ac:dyDescent="0.2">
      <c r="A87" s="194" t="s">
        <v>70</v>
      </c>
      <c r="B87" s="194"/>
      <c r="C87" s="194"/>
      <c r="D87" s="194"/>
      <c r="E87" s="194"/>
      <c r="F87" s="194"/>
      <c r="G87" s="14">
        <v>79</v>
      </c>
      <c r="H87" s="22">
        <v>-1010713</v>
      </c>
      <c r="I87" s="22">
        <v>-657408</v>
      </c>
    </row>
    <row r="88" spans="1:9" ht="12.75" customHeight="1" x14ac:dyDescent="0.2">
      <c r="A88" s="194" t="s">
        <v>71</v>
      </c>
      <c r="B88" s="194"/>
      <c r="C88" s="194"/>
      <c r="D88" s="194"/>
      <c r="E88" s="194"/>
      <c r="F88" s="194"/>
      <c r="G88" s="14">
        <v>80</v>
      </c>
      <c r="H88" s="22">
        <v>0</v>
      </c>
      <c r="I88" s="22">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0</v>
      </c>
      <c r="I90" s="22">
        <v>0</v>
      </c>
    </row>
    <row r="91" spans="1:9" ht="12.75" customHeight="1" x14ac:dyDescent="0.2">
      <c r="A91" s="198" t="s">
        <v>351</v>
      </c>
      <c r="B91" s="198"/>
      <c r="C91" s="198"/>
      <c r="D91" s="198"/>
      <c r="E91" s="198"/>
      <c r="F91" s="198"/>
      <c r="G91" s="15">
        <v>83</v>
      </c>
      <c r="H91" s="23">
        <f>H92-H93</f>
        <v>-51738306</v>
      </c>
      <c r="I91" s="23">
        <f>I92-I93</f>
        <v>-409963727</v>
      </c>
    </row>
    <row r="92" spans="1:9" ht="12.75" customHeight="1" x14ac:dyDescent="0.2">
      <c r="A92" s="194" t="s">
        <v>72</v>
      </c>
      <c r="B92" s="194"/>
      <c r="C92" s="194"/>
      <c r="D92" s="194"/>
      <c r="E92" s="194"/>
      <c r="F92" s="194"/>
      <c r="G92" s="14">
        <v>84</v>
      </c>
      <c r="H92" s="22">
        <v>0</v>
      </c>
      <c r="I92" s="22">
        <v>0</v>
      </c>
    </row>
    <row r="93" spans="1:9" ht="12.75" customHeight="1" x14ac:dyDescent="0.2">
      <c r="A93" s="194" t="s">
        <v>73</v>
      </c>
      <c r="B93" s="194"/>
      <c r="C93" s="194"/>
      <c r="D93" s="194"/>
      <c r="E93" s="194"/>
      <c r="F93" s="194"/>
      <c r="G93" s="14">
        <v>85</v>
      </c>
      <c r="H93" s="22">
        <v>51738306</v>
      </c>
      <c r="I93" s="22">
        <v>409963727</v>
      </c>
    </row>
    <row r="94" spans="1:9" ht="12.75" customHeight="1" x14ac:dyDescent="0.2">
      <c r="A94" s="198" t="s">
        <v>352</v>
      </c>
      <c r="B94" s="198"/>
      <c r="C94" s="198"/>
      <c r="D94" s="198"/>
      <c r="E94" s="198"/>
      <c r="F94" s="198"/>
      <c r="G94" s="15">
        <v>86</v>
      </c>
      <c r="H94" s="23">
        <f>H95-H96</f>
        <v>-358225421</v>
      </c>
      <c r="I94" s="23">
        <f>I95-I96</f>
        <v>-147416735</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358225421</v>
      </c>
      <c r="I96" s="22">
        <v>147416735</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203074662</v>
      </c>
      <c r="I98" s="23">
        <f>SUM(I99:I104)</f>
        <v>211164378</v>
      </c>
    </row>
    <row r="99" spans="1:9" ht="12.75" customHeight="1" x14ac:dyDescent="0.2">
      <c r="A99" s="194" t="s">
        <v>77</v>
      </c>
      <c r="B99" s="194"/>
      <c r="C99" s="194"/>
      <c r="D99" s="194"/>
      <c r="E99" s="194"/>
      <c r="F99" s="194"/>
      <c r="G99" s="14">
        <v>91</v>
      </c>
      <c r="H99" s="22">
        <v>9933641</v>
      </c>
      <c r="I99" s="22">
        <v>9358710</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3114497</v>
      </c>
      <c r="I101" s="22">
        <v>3015733</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190026524</v>
      </c>
      <c r="I104" s="22">
        <v>198789935</v>
      </c>
    </row>
    <row r="105" spans="1:9" ht="12.75" customHeight="1" x14ac:dyDescent="0.2">
      <c r="A105" s="196" t="s">
        <v>355</v>
      </c>
      <c r="B105" s="196"/>
      <c r="C105" s="196"/>
      <c r="D105" s="196"/>
      <c r="E105" s="196"/>
      <c r="F105" s="196"/>
      <c r="G105" s="15">
        <v>97</v>
      </c>
      <c r="H105" s="23">
        <f>SUM(H106:H116)</f>
        <v>820799657</v>
      </c>
      <c r="I105" s="23">
        <f>SUM(I106:I116)</f>
        <v>523226387</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505419470</v>
      </c>
      <c r="I107" s="22">
        <v>251232877</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808339</v>
      </c>
      <c r="I110" s="22">
        <v>54650</v>
      </c>
    </row>
    <row r="111" spans="1:9" ht="12.75" customHeight="1" x14ac:dyDescent="0.2">
      <c r="A111" s="194" t="s">
        <v>88</v>
      </c>
      <c r="B111" s="194"/>
      <c r="C111" s="194"/>
      <c r="D111" s="194"/>
      <c r="E111" s="194"/>
      <c r="F111" s="194"/>
      <c r="G111" s="14">
        <v>103</v>
      </c>
      <c r="H111" s="22">
        <v>304347149</v>
      </c>
      <c r="I111" s="22">
        <v>263668269</v>
      </c>
    </row>
    <row r="112" spans="1:9" ht="12.75" customHeight="1" x14ac:dyDescent="0.2">
      <c r="A112" s="194" t="s">
        <v>89</v>
      </c>
      <c r="B112" s="194"/>
      <c r="C112" s="194"/>
      <c r="D112" s="194"/>
      <c r="E112" s="194"/>
      <c r="F112" s="194"/>
      <c r="G112" s="14">
        <v>104</v>
      </c>
      <c r="H112" s="22">
        <v>29417</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10195282</v>
      </c>
      <c r="I115" s="22">
        <v>8270591</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394989110</v>
      </c>
      <c r="I117" s="23">
        <f>SUM(I118:I131)</f>
        <v>670975032</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255419470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12386623</v>
      </c>
      <c r="I122" s="22">
        <v>9592455</v>
      </c>
    </row>
    <row r="123" spans="1:9" ht="12.75" customHeight="1" x14ac:dyDescent="0.2">
      <c r="A123" s="194" t="s">
        <v>88</v>
      </c>
      <c r="B123" s="194"/>
      <c r="C123" s="194"/>
      <c r="D123" s="194"/>
      <c r="E123" s="194"/>
      <c r="F123" s="194"/>
      <c r="G123" s="14">
        <v>115</v>
      </c>
      <c r="H123" s="22">
        <v>82251949</v>
      </c>
      <c r="I123" s="22">
        <v>87709736</v>
      </c>
    </row>
    <row r="124" spans="1:9" ht="12.75" customHeight="1" x14ac:dyDescent="0.2">
      <c r="A124" s="194" t="s">
        <v>89</v>
      </c>
      <c r="B124" s="194"/>
      <c r="C124" s="194"/>
      <c r="D124" s="194"/>
      <c r="E124" s="194"/>
      <c r="F124" s="194"/>
      <c r="G124" s="14">
        <v>116</v>
      </c>
      <c r="H124" s="22">
        <v>4559584</v>
      </c>
      <c r="I124" s="22">
        <v>6233424</v>
      </c>
    </row>
    <row r="125" spans="1:9" ht="12.75" customHeight="1" x14ac:dyDescent="0.2">
      <c r="A125" s="194" t="s">
        <v>90</v>
      </c>
      <c r="B125" s="194"/>
      <c r="C125" s="194"/>
      <c r="D125" s="194"/>
      <c r="E125" s="194"/>
      <c r="F125" s="194"/>
      <c r="G125" s="14">
        <v>117</v>
      </c>
      <c r="H125" s="22">
        <v>66121844</v>
      </c>
      <c r="I125" s="22">
        <v>81478138</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10103264</v>
      </c>
      <c r="I127" s="22">
        <v>10240202</v>
      </c>
    </row>
    <row r="128" spans="1:9" x14ac:dyDescent="0.2">
      <c r="A128" s="194" t="s">
        <v>95</v>
      </c>
      <c r="B128" s="194"/>
      <c r="C128" s="194"/>
      <c r="D128" s="194"/>
      <c r="E128" s="194"/>
      <c r="F128" s="194"/>
      <c r="G128" s="14">
        <v>120</v>
      </c>
      <c r="H128" s="22">
        <v>7474460</v>
      </c>
      <c r="I128" s="22">
        <v>7553494</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212091386</v>
      </c>
      <c r="I131" s="22">
        <v>212748113</v>
      </c>
    </row>
    <row r="132" spans="1:9" ht="22.15" customHeight="1" x14ac:dyDescent="0.2">
      <c r="A132" s="195" t="s">
        <v>99</v>
      </c>
      <c r="B132" s="195"/>
      <c r="C132" s="195"/>
      <c r="D132" s="195"/>
      <c r="E132" s="195"/>
      <c r="F132" s="195"/>
      <c r="G132" s="14">
        <v>124</v>
      </c>
      <c r="H132" s="22">
        <v>32734654</v>
      </c>
      <c r="I132" s="22">
        <v>20427416</v>
      </c>
    </row>
    <row r="133" spans="1:9" ht="12.75" customHeight="1" x14ac:dyDescent="0.2">
      <c r="A133" s="196" t="s">
        <v>357</v>
      </c>
      <c r="B133" s="196"/>
      <c r="C133" s="196"/>
      <c r="D133" s="196"/>
      <c r="E133" s="196"/>
      <c r="F133" s="196"/>
      <c r="G133" s="15">
        <v>125</v>
      </c>
      <c r="H133" s="23">
        <f>H75+H98+H105+H117+H132</f>
        <v>1667527933</v>
      </c>
      <c r="I133" s="23">
        <f>I75+I98+I105+I117+I132</f>
        <v>1494767993</v>
      </c>
    </row>
    <row r="134" spans="1:9" x14ac:dyDescent="0.2">
      <c r="A134" s="195" t="s">
        <v>100</v>
      </c>
      <c r="B134" s="195"/>
      <c r="C134" s="195"/>
      <c r="D134" s="195"/>
      <c r="E134" s="195"/>
      <c r="F134" s="19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Normal="100" zoomScaleSheetLayoutView="110" workbookViewId="0">
      <selection activeCell="P91" sqref="P9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465</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463</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358</v>
      </c>
      <c r="B8" s="226"/>
      <c r="C8" s="226"/>
      <c r="D8" s="226"/>
      <c r="E8" s="226"/>
      <c r="F8" s="226"/>
      <c r="G8" s="15">
        <v>1</v>
      </c>
      <c r="H8" s="107">
        <f>SUM(H9:H13)</f>
        <v>335563982</v>
      </c>
      <c r="I8" s="107">
        <f>SUM(I9:I13)</f>
        <v>107200725</v>
      </c>
      <c r="J8" s="107">
        <f>SUM(J9:J13)</f>
        <v>289686829</v>
      </c>
      <c r="K8" s="107">
        <f>SUM(K9:K13)</f>
        <v>186867390</v>
      </c>
    </row>
    <row r="9" spans="1:11" ht="12.75" customHeight="1" x14ac:dyDescent="0.2">
      <c r="A9" s="194" t="s">
        <v>115</v>
      </c>
      <c r="B9" s="194"/>
      <c r="C9" s="194"/>
      <c r="D9" s="194"/>
      <c r="E9" s="194"/>
      <c r="F9" s="194"/>
      <c r="G9" s="14">
        <v>2</v>
      </c>
      <c r="H9" s="108">
        <v>38956</v>
      </c>
      <c r="I9" s="108">
        <v>16076</v>
      </c>
      <c r="J9" s="108">
        <v>110079</v>
      </c>
      <c r="K9" s="108">
        <v>52690</v>
      </c>
    </row>
    <row r="10" spans="1:11" ht="12.75" customHeight="1" x14ac:dyDescent="0.2">
      <c r="A10" s="194" t="s">
        <v>116</v>
      </c>
      <c r="B10" s="194"/>
      <c r="C10" s="194"/>
      <c r="D10" s="194"/>
      <c r="E10" s="194"/>
      <c r="F10" s="194"/>
      <c r="G10" s="14">
        <v>3</v>
      </c>
      <c r="H10" s="108">
        <v>269693774</v>
      </c>
      <c r="I10" s="108">
        <v>74358443</v>
      </c>
      <c r="J10" s="108">
        <v>206495193</v>
      </c>
      <c r="K10" s="108">
        <v>121192603</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65831252</v>
      </c>
      <c r="I13" s="108">
        <v>32826206</v>
      </c>
      <c r="J13" s="108">
        <v>83081557</v>
      </c>
      <c r="K13" s="108">
        <v>65622097</v>
      </c>
    </row>
    <row r="14" spans="1:11" ht="12.75" customHeight="1" x14ac:dyDescent="0.2">
      <c r="A14" s="226" t="s">
        <v>359</v>
      </c>
      <c r="B14" s="226"/>
      <c r="C14" s="226"/>
      <c r="D14" s="226"/>
      <c r="E14" s="226"/>
      <c r="F14" s="226"/>
      <c r="G14" s="15">
        <v>7</v>
      </c>
      <c r="H14" s="107">
        <f>H15+H16+H20+H24+H25+H26+H29+H36</f>
        <v>490996379</v>
      </c>
      <c r="I14" s="107">
        <f>I15+I16+I20+I24+I25+I26+I29+I36</f>
        <v>166908335</v>
      </c>
      <c r="J14" s="107">
        <f>J15+J16+J20+J24+J25+J26+J29+J36</f>
        <v>426605449</v>
      </c>
      <c r="K14" s="107">
        <f>K15+K16+K20+K24+K25+K26+K29+K36</f>
        <v>237542899</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439</v>
      </c>
      <c r="B16" s="198"/>
      <c r="C16" s="198"/>
      <c r="D16" s="198"/>
      <c r="E16" s="198"/>
      <c r="F16" s="198"/>
      <c r="G16" s="15">
        <v>9</v>
      </c>
      <c r="H16" s="107">
        <f>SUM(H17:H19)</f>
        <v>238196852</v>
      </c>
      <c r="I16" s="107">
        <f>SUM(I17:I19)</f>
        <v>49132123</v>
      </c>
      <c r="J16" s="107">
        <f>SUM(J17:J19)</f>
        <v>199619384</v>
      </c>
      <c r="K16" s="107">
        <f>SUM(K17:K19)</f>
        <v>122876914</v>
      </c>
    </row>
    <row r="17" spans="1:11" ht="12.75" customHeight="1" x14ac:dyDescent="0.2">
      <c r="A17" s="229" t="s">
        <v>120</v>
      </c>
      <c r="B17" s="229"/>
      <c r="C17" s="229"/>
      <c r="D17" s="229"/>
      <c r="E17" s="229"/>
      <c r="F17" s="229"/>
      <c r="G17" s="14">
        <v>10</v>
      </c>
      <c r="H17" s="108">
        <v>62805603</v>
      </c>
      <c r="I17" s="108">
        <v>10382961</v>
      </c>
      <c r="J17" s="108">
        <v>50977914</v>
      </c>
      <c r="K17" s="108">
        <v>32190243</v>
      </c>
    </row>
    <row r="18" spans="1:11" ht="12.75" customHeight="1" x14ac:dyDescent="0.2">
      <c r="A18" s="229" t="s">
        <v>121</v>
      </c>
      <c r="B18" s="229"/>
      <c r="C18" s="229"/>
      <c r="D18" s="229"/>
      <c r="E18" s="229"/>
      <c r="F18" s="229"/>
      <c r="G18" s="14">
        <v>11</v>
      </c>
      <c r="H18" s="108">
        <v>0</v>
      </c>
      <c r="I18" s="108">
        <v>0</v>
      </c>
      <c r="J18" s="108">
        <v>0</v>
      </c>
      <c r="K18" s="108">
        <v>0</v>
      </c>
    </row>
    <row r="19" spans="1:11" ht="12.75" customHeight="1" x14ac:dyDescent="0.2">
      <c r="A19" s="229" t="s">
        <v>122</v>
      </c>
      <c r="B19" s="229"/>
      <c r="C19" s="229"/>
      <c r="D19" s="229"/>
      <c r="E19" s="229"/>
      <c r="F19" s="229"/>
      <c r="G19" s="14">
        <v>12</v>
      </c>
      <c r="H19" s="108">
        <v>175391249</v>
      </c>
      <c r="I19" s="108">
        <v>38749162</v>
      </c>
      <c r="J19" s="108">
        <v>148641470</v>
      </c>
      <c r="K19" s="108">
        <v>90686671</v>
      </c>
    </row>
    <row r="20" spans="1:11" ht="12.75" customHeight="1" x14ac:dyDescent="0.2">
      <c r="A20" s="198" t="s">
        <v>440</v>
      </c>
      <c r="B20" s="198"/>
      <c r="C20" s="198"/>
      <c r="D20" s="198"/>
      <c r="E20" s="198"/>
      <c r="F20" s="198"/>
      <c r="G20" s="15">
        <v>13</v>
      </c>
      <c r="H20" s="107">
        <f>SUM(H21:H23)</f>
        <v>111326537</v>
      </c>
      <c r="I20" s="107">
        <f>SUM(I21:I23)</f>
        <v>51893235</v>
      </c>
      <c r="J20" s="107">
        <f>SUM(J21:J23)</f>
        <v>95368598</v>
      </c>
      <c r="K20" s="107">
        <f>SUM(K21:K23)</f>
        <v>48486832</v>
      </c>
    </row>
    <row r="21" spans="1:11" ht="12.75" customHeight="1" x14ac:dyDescent="0.2">
      <c r="A21" s="229" t="s">
        <v>105</v>
      </c>
      <c r="B21" s="229"/>
      <c r="C21" s="229"/>
      <c r="D21" s="229"/>
      <c r="E21" s="229"/>
      <c r="F21" s="229"/>
      <c r="G21" s="14">
        <v>14</v>
      </c>
      <c r="H21" s="108">
        <v>61695077</v>
      </c>
      <c r="I21" s="108">
        <v>28955796</v>
      </c>
      <c r="J21" s="108">
        <v>55303587</v>
      </c>
      <c r="K21" s="108">
        <v>28047303</v>
      </c>
    </row>
    <row r="22" spans="1:11" ht="12.75" customHeight="1" x14ac:dyDescent="0.2">
      <c r="A22" s="229" t="s">
        <v>106</v>
      </c>
      <c r="B22" s="229"/>
      <c r="C22" s="229"/>
      <c r="D22" s="229"/>
      <c r="E22" s="229"/>
      <c r="F22" s="229"/>
      <c r="G22" s="14">
        <v>15</v>
      </c>
      <c r="H22" s="108">
        <v>29311157</v>
      </c>
      <c r="I22" s="108">
        <v>13421514</v>
      </c>
      <c r="J22" s="108">
        <v>22658468</v>
      </c>
      <c r="K22" s="108">
        <v>11573510</v>
      </c>
    </row>
    <row r="23" spans="1:11" ht="12.75" customHeight="1" x14ac:dyDescent="0.2">
      <c r="A23" s="229" t="s">
        <v>107</v>
      </c>
      <c r="B23" s="229"/>
      <c r="C23" s="229"/>
      <c r="D23" s="229"/>
      <c r="E23" s="229"/>
      <c r="F23" s="229"/>
      <c r="G23" s="14">
        <v>16</v>
      </c>
      <c r="H23" s="108">
        <v>20320303</v>
      </c>
      <c r="I23" s="108">
        <v>9515925</v>
      </c>
      <c r="J23" s="108">
        <v>17406543</v>
      </c>
      <c r="K23" s="108">
        <v>8866019</v>
      </c>
    </row>
    <row r="24" spans="1:11" ht="12.75" customHeight="1" x14ac:dyDescent="0.2">
      <c r="A24" s="194" t="s">
        <v>108</v>
      </c>
      <c r="B24" s="194"/>
      <c r="C24" s="194"/>
      <c r="D24" s="194"/>
      <c r="E24" s="194"/>
      <c r="F24" s="194"/>
      <c r="G24" s="14">
        <v>17</v>
      </c>
      <c r="H24" s="108">
        <v>109055549</v>
      </c>
      <c r="I24" s="108">
        <v>55589028</v>
      </c>
      <c r="J24" s="108">
        <v>99414305</v>
      </c>
      <c r="K24" s="108">
        <v>49237149</v>
      </c>
    </row>
    <row r="25" spans="1:11" ht="12.75" customHeight="1" x14ac:dyDescent="0.2">
      <c r="A25" s="194" t="s">
        <v>109</v>
      </c>
      <c r="B25" s="194"/>
      <c r="C25" s="194"/>
      <c r="D25" s="194"/>
      <c r="E25" s="194"/>
      <c r="F25" s="194"/>
      <c r="G25" s="14">
        <v>18</v>
      </c>
      <c r="H25" s="108">
        <v>30453576</v>
      </c>
      <c r="I25" s="108">
        <v>10131279</v>
      </c>
      <c r="J25" s="108">
        <v>25642237</v>
      </c>
      <c r="K25" s="108">
        <v>12422224</v>
      </c>
    </row>
    <row r="26" spans="1:11" ht="12.75" customHeight="1" x14ac:dyDescent="0.2">
      <c r="A26" s="198" t="s">
        <v>441</v>
      </c>
      <c r="B26" s="198"/>
      <c r="C26" s="198"/>
      <c r="D26" s="198"/>
      <c r="E26" s="198"/>
      <c r="F26" s="198"/>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442</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1963865</v>
      </c>
      <c r="I36" s="108">
        <v>162670</v>
      </c>
      <c r="J36" s="108">
        <v>6560925</v>
      </c>
      <c r="K36" s="108">
        <v>4519780</v>
      </c>
    </row>
    <row r="37" spans="1:11" ht="12.75" customHeight="1" x14ac:dyDescent="0.2">
      <c r="A37" s="226" t="s">
        <v>360</v>
      </c>
      <c r="B37" s="226"/>
      <c r="C37" s="226"/>
      <c r="D37" s="226"/>
      <c r="E37" s="226"/>
      <c r="F37" s="226"/>
      <c r="G37" s="15">
        <v>30</v>
      </c>
      <c r="H37" s="107">
        <f>SUM(H38:H47)</f>
        <v>25188115</v>
      </c>
      <c r="I37" s="107">
        <f>SUM(I38:I47)</f>
        <v>5569124</v>
      </c>
      <c r="J37" s="107">
        <f>SUM(J38:J47)</f>
        <v>17858902</v>
      </c>
      <c r="K37" s="107">
        <f>SUM(K38:K47)</f>
        <v>7056643</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24173</v>
      </c>
      <c r="K41" s="108">
        <v>12715</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9696</v>
      </c>
      <c r="I44" s="108">
        <v>3325</v>
      </c>
      <c r="J44" s="108">
        <v>46082</v>
      </c>
      <c r="K44" s="108">
        <v>39654</v>
      </c>
    </row>
    <row r="45" spans="1:11" ht="12.75" customHeight="1" x14ac:dyDescent="0.2">
      <c r="A45" s="194" t="s">
        <v>138</v>
      </c>
      <c r="B45" s="194"/>
      <c r="C45" s="194"/>
      <c r="D45" s="194"/>
      <c r="E45" s="194"/>
      <c r="F45" s="194"/>
      <c r="G45" s="14">
        <v>38</v>
      </c>
      <c r="H45" s="108">
        <v>25178419</v>
      </c>
      <c r="I45" s="108">
        <v>5565799</v>
      </c>
      <c r="J45" s="108">
        <v>17788647</v>
      </c>
      <c r="K45" s="108">
        <v>7004274</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361</v>
      </c>
      <c r="B48" s="226"/>
      <c r="C48" s="226"/>
      <c r="D48" s="226"/>
      <c r="E48" s="226"/>
      <c r="F48" s="226"/>
      <c r="G48" s="15">
        <v>41</v>
      </c>
      <c r="H48" s="107">
        <f>SUM(H49:H55)</f>
        <v>42946152</v>
      </c>
      <c r="I48" s="107">
        <f>SUM(I49:I55)</f>
        <v>8513157</v>
      </c>
      <c r="J48" s="107">
        <f>SUM(J49:J55)</f>
        <v>28357017</v>
      </c>
      <c r="K48" s="107">
        <f>SUM(K49:K55)</f>
        <v>6928381</v>
      </c>
    </row>
    <row r="49" spans="1:11" ht="25.15" customHeight="1" x14ac:dyDescent="0.2">
      <c r="A49" s="194" t="s">
        <v>141</v>
      </c>
      <c r="B49" s="194"/>
      <c r="C49" s="194"/>
      <c r="D49" s="194"/>
      <c r="E49" s="194"/>
      <c r="F49" s="194"/>
      <c r="G49" s="14">
        <v>42</v>
      </c>
      <c r="H49" s="108">
        <v>2386301</v>
      </c>
      <c r="I49" s="108">
        <v>1246575</v>
      </c>
      <c r="J49" s="108">
        <v>3372055</v>
      </c>
      <c r="K49" s="108">
        <v>1695343</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7963824</v>
      </c>
      <c r="I51" s="108">
        <v>3851862</v>
      </c>
      <c r="J51" s="108">
        <v>6459818</v>
      </c>
      <c r="K51" s="108">
        <v>3143722</v>
      </c>
    </row>
    <row r="52" spans="1:11" ht="12.75" customHeight="1" x14ac:dyDescent="0.2">
      <c r="A52" s="219" t="s">
        <v>144</v>
      </c>
      <c r="B52" s="219"/>
      <c r="C52" s="219"/>
      <c r="D52" s="219"/>
      <c r="E52" s="219"/>
      <c r="F52" s="219"/>
      <c r="G52" s="14">
        <v>45</v>
      </c>
      <c r="H52" s="108">
        <v>32545538</v>
      </c>
      <c r="I52" s="108">
        <v>3366231</v>
      </c>
      <c r="J52" s="108">
        <v>18487383</v>
      </c>
      <c r="K52" s="108">
        <v>2051555</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50489</v>
      </c>
      <c r="I55" s="108">
        <v>48489</v>
      </c>
      <c r="J55" s="108">
        <v>37761</v>
      </c>
      <c r="K55" s="108">
        <v>37761</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362</v>
      </c>
      <c r="B60" s="226"/>
      <c r="C60" s="226"/>
      <c r="D60" s="226"/>
      <c r="E60" s="226"/>
      <c r="F60" s="226"/>
      <c r="G60" s="15">
        <v>53</v>
      </c>
      <c r="H60" s="107">
        <f>H8+H37+H56+H57</f>
        <v>360752097</v>
      </c>
      <c r="I60" s="107">
        <f t="shared" ref="I60:K60" si="0">I8+I37+I56+I57</f>
        <v>112769849</v>
      </c>
      <c r="J60" s="107">
        <f t="shared" si="0"/>
        <v>307545731</v>
      </c>
      <c r="K60" s="107">
        <f t="shared" si="0"/>
        <v>193924033</v>
      </c>
    </row>
    <row r="61" spans="1:11" ht="12.75" customHeight="1" x14ac:dyDescent="0.2">
      <c r="A61" s="226" t="s">
        <v>363</v>
      </c>
      <c r="B61" s="226"/>
      <c r="C61" s="226"/>
      <c r="D61" s="226"/>
      <c r="E61" s="226"/>
      <c r="F61" s="226"/>
      <c r="G61" s="15">
        <v>54</v>
      </c>
      <c r="H61" s="107">
        <f>H14+H48+H58+H59</f>
        <v>533942531</v>
      </c>
      <c r="I61" s="107">
        <f t="shared" ref="I61:K61" si="1">I14+I48+I58+I59</f>
        <v>175421492</v>
      </c>
      <c r="J61" s="107">
        <f t="shared" si="1"/>
        <v>454962466</v>
      </c>
      <c r="K61" s="107">
        <f t="shared" si="1"/>
        <v>244471280</v>
      </c>
    </row>
    <row r="62" spans="1:11" ht="12.75" customHeight="1" x14ac:dyDescent="0.2">
      <c r="A62" s="226" t="s">
        <v>364</v>
      </c>
      <c r="B62" s="226"/>
      <c r="C62" s="226"/>
      <c r="D62" s="226"/>
      <c r="E62" s="226"/>
      <c r="F62" s="226"/>
      <c r="G62" s="15">
        <v>55</v>
      </c>
      <c r="H62" s="107">
        <f>H60-H61</f>
        <v>-173190434</v>
      </c>
      <c r="I62" s="107">
        <f t="shared" ref="I62:K62" si="2">I60-I61</f>
        <v>-62651643</v>
      </c>
      <c r="J62" s="107">
        <f t="shared" si="2"/>
        <v>-147416735</v>
      </c>
      <c r="K62" s="107">
        <f t="shared" si="2"/>
        <v>-50547247</v>
      </c>
    </row>
    <row r="63" spans="1:11" ht="12.75" customHeight="1" x14ac:dyDescent="0.2">
      <c r="A63" s="227" t="s">
        <v>365</v>
      </c>
      <c r="B63" s="227"/>
      <c r="C63" s="227"/>
      <c r="D63" s="227"/>
      <c r="E63" s="227"/>
      <c r="F63" s="227"/>
      <c r="G63" s="15">
        <v>56</v>
      </c>
      <c r="H63" s="107">
        <f>+IF((H60-H61)&gt;0,(H60-H61),0)</f>
        <v>0</v>
      </c>
      <c r="I63" s="107">
        <f t="shared" ref="I63:K63" si="3">+IF((I60-I61)&gt;0,(I60-I61),0)</f>
        <v>0</v>
      </c>
      <c r="J63" s="107">
        <f t="shared" si="3"/>
        <v>0</v>
      </c>
      <c r="K63" s="107">
        <f t="shared" si="3"/>
        <v>0</v>
      </c>
    </row>
    <row r="64" spans="1:11" ht="12.75" customHeight="1" x14ac:dyDescent="0.2">
      <c r="A64" s="227" t="s">
        <v>366</v>
      </c>
      <c r="B64" s="227"/>
      <c r="C64" s="227"/>
      <c r="D64" s="227"/>
      <c r="E64" s="227"/>
      <c r="F64" s="227"/>
      <c r="G64" s="15">
        <v>57</v>
      </c>
      <c r="H64" s="107">
        <f>+IF((H60-H61)&lt;0,(H60-H61),0)</f>
        <v>-173190434</v>
      </c>
      <c r="I64" s="107">
        <f t="shared" ref="I64:K64" si="4">+IF((I60-I61)&lt;0,(I60-I61),0)</f>
        <v>-62651643</v>
      </c>
      <c r="J64" s="107">
        <f t="shared" si="4"/>
        <v>-147416735</v>
      </c>
      <c r="K64" s="107">
        <f t="shared" si="4"/>
        <v>-50547247</v>
      </c>
    </row>
    <row r="65" spans="1:11" ht="12.75" customHeight="1" x14ac:dyDescent="0.2">
      <c r="A65" s="228" t="s">
        <v>111</v>
      </c>
      <c r="B65" s="228"/>
      <c r="C65" s="228"/>
      <c r="D65" s="228"/>
      <c r="E65" s="228"/>
      <c r="F65" s="228"/>
      <c r="G65" s="14">
        <v>58</v>
      </c>
      <c r="H65" s="108">
        <v>0</v>
      </c>
      <c r="I65" s="108">
        <v>0</v>
      </c>
      <c r="J65" s="108">
        <v>0</v>
      </c>
      <c r="K65" s="108">
        <v>0</v>
      </c>
    </row>
    <row r="66" spans="1:11" ht="12.75" customHeight="1" x14ac:dyDescent="0.2">
      <c r="A66" s="226" t="s">
        <v>367</v>
      </c>
      <c r="B66" s="226"/>
      <c r="C66" s="226"/>
      <c r="D66" s="226"/>
      <c r="E66" s="226"/>
      <c r="F66" s="226"/>
      <c r="G66" s="15">
        <v>59</v>
      </c>
      <c r="H66" s="107">
        <f>H62-H65</f>
        <v>-173190434</v>
      </c>
      <c r="I66" s="107">
        <f t="shared" ref="I66:K66" si="5">I62-I65</f>
        <v>-62651643</v>
      </c>
      <c r="J66" s="107">
        <f t="shared" si="5"/>
        <v>-147416735</v>
      </c>
      <c r="K66" s="107">
        <f t="shared" si="5"/>
        <v>-50547247</v>
      </c>
    </row>
    <row r="67" spans="1:11" ht="12.75" customHeight="1" x14ac:dyDescent="0.2">
      <c r="A67" s="227" t="s">
        <v>368</v>
      </c>
      <c r="B67" s="227"/>
      <c r="C67" s="227"/>
      <c r="D67" s="227"/>
      <c r="E67" s="227"/>
      <c r="F67" s="227"/>
      <c r="G67" s="15">
        <v>60</v>
      </c>
      <c r="H67" s="107">
        <f>+IF((H62-H65)&gt;0,(H62-H65),0)</f>
        <v>0</v>
      </c>
      <c r="I67" s="107">
        <f t="shared" ref="I67:K67" si="6">+IF((I62-I65)&gt;0,(I62-I65),0)</f>
        <v>0</v>
      </c>
      <c r="J67" s="107">
        <f t="shared" si="6"/>
        <v>0</v>
      </c>
      <c r="K67" s="107">
        <f t="shared" si="6"/>
        <v>0</v>
      </c>
    </row>
    <row r="68" spans="1:11" ht="12.75" customHeight="1" x14ac:dyDescent="0.2">
      <c r="A68" s="227" t="s">
        <v>369</v>
      </c>
      <c r="B68" s="227"/>
      <c r="C68" s="227"/>
      <c r="D68" s="227"/>
      <c r="E68" s="227"/>
      <c r="F68" s="227"/>
      <c r="G68" s="15">
        <v>61</v>
      </c>
      <c r="H68" s="107">
        <f>+IF((H62-H65)&lt;0,(H62-H65),0)</f>
        <v>-173190434</v>
      </c>
      <c r="I68" s="107">
        <f t="shared" ref="I68:K68" si="7">+IF((I62-I65)&lt;0,(I62-I65),0)</f>
        <v>-62651643</v>
      </c>
      <c r="J68" s="107">
        <f t="shared" si="7"/>
        <v>-147416735</v>
      </c>
      <c r="K68" s="107">
        <f t="shared" si="7"/>
        <v>-50547247</v>
      </c>
    </row>
    <row r="69" spans="1:11" x14ac:dyDescent="0.2">
      <c r="A69" s="220" t="s">
        <v>152</v>
      </c>
      <c r="B69" s="220"/>
      <c r="C69" s="220"/>
      <c r="D69" s="220"/>
      <c r="E69" s="220"/>
      <c r="F69" s="220"/>
      <c r="G69" s="221"/>
      <c r="H69" s="221"/>
      <c r="I69" s="221"/>
      <c r="J69" s="222"/>
      <c r="K69" s="222"/>
    </row>
    <row r="70" spans="1:11" ht="22.15" customHeight="1" x14ac:dyDescent="0.2">
      <c r="A70" s="226" t="s">
        <v>370</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371</v>
      </c>
      <c r="B74" s="227"/>
      <c r="C74" s="227"/>
      <c r="D74" s="227"/>
      <c r="E74" s="227"/>
      <c r="F74" s="227"/>
      <c r="G74" s="15">
        <v>66</v>
      </c>
      <c r="H74" s="130">
        <v>0</v>
      </c>
      <c r="I74" s="130">
        <v>0</v>
      </c>
      <c r="J74" s="130">
        <f>J75-J76</f>
        <v>0</v>
      </c>
      <c r="K74" s="130">
        <f>K75-K76</f>
        <v>0</v>
      </c>
    </row>
    <row r="75" spans="1:11" ht="12.75" customHeight="1" x14ac:dyDescent="0.2">
      <c r="A75" s="227" t="s">
        <v>372</v>
      </c>
      <c r="B75" s="227"/>
      <c r="C75" s="227"/>
      <c r="D75" s="227"/>
      <c r="E75" s="227"/>
      <c r="F75" s="227"/>
      <c r="G75" s="15">
        <v>67</v>
      </c>
      <c r="H75" s="130">
        <v>0</v>
      </c>
      <c r="I75" s="130">
        <v>0</v>
      </c>
      <c r="J75" s="130">
        <f>J76-J77</f>
        <v>0</v>
      </c>
      <c r="K75" s="130">
        <f>K76-K77</f>
        <v>0</v>
      </c>
    </row>
    <row r="76" spans="1:11" x14ac:dyDescent="0.2">
      <c r="A76" s="220" t="s">
        <v>156</v>
      </c>
      <c r="B76" s="220"/>
      <c r="C76" s="220"/>
      <c r="D76" s="220"/>
      <c r="E76" s="220"/>
      <c r="F76" s="220"/>
      <c r="G76" s="221"/>
      <c r="H76" s="221"/>
      <c r="I76" s="221"/>
      <c r="J76" s="222"/>
      <c r="K76" s="222"/>
    </row>
    <row r="77" spans="1:11" ht="12.75" customHeight="1" x14ac:dyDescent="0.2">
      <c r="A77" s="226" t="s">
        <v>373</v>
      </c>
      <c r="B77" s="226"/>
      <c r="C77" s="226"/>
      <c r="D77" s="226"/>
      <c r="E77" s="226"/>
      <c r="F77" s="226"/>
      <c r="G77" s="15">
        <v>68</v>
      </c>
      <c r="H77" s="130">
        <v>0</v>
      </c>
      <c r="I77" s="130">
        <v>0</v>
      </c>
      <c r="J77" s="130">
        <f>J78-J79</f>
        <v>0</v>
      </c>
      <c r="K77" s="130">
        <f>K78-K79</f>
        <v>0</v>
      </c>
    </row>
    <row r="78" spans="1:11" ht="12.75" customHeight="1" x14ac:dyDescent="0.2">
      <c r="A78" s="225" t="s">
        <v>374</v>
      </c>
      <c r="B78" s="225"/>
      <c r="C78" s="225"/>
      <c r="D78" s="225"/>
      <c r="E78" s="225"/>
      <c r="F78" s="225"/>
      <c r="G78" s="95">
        <v>69</v>
      </c>
      <c r="H78" s="109">
        <v>0</v>
      </c>
      <c r="I78" s="109">
        <v>0</v>
      </c>
      <c r="J78" s="109">
        <v>0</v>
      </c>
      <c r="K78" s="109">
        <v>0</v>
      </c>
    </row>
    <row r="79" spans="1:11" ht="12.75" customHeight="1" x14ac:dyDescent="0.2">
      <c r="A79" s="225" t="s">
        <v>375</v>
      </c>
      <c r="B79" s="225"/>
      <c r="C79" s="225"/>
      <c r="D79" s="225"/>
      <c r="E79" s="225"/>
      <c r="F79" s="225"/>
      <c r="G79" s="95">
        <v>70</v>
      </c>
      <c r="H79" s="109">
        <v>0</v>
      </c>
      <c r="I79" s="109">
        <v>0</v>
      </c>
      <c r="J79" s="109">
        <v>0</v>
      </c>
      <c r="K79" s="109">
        <v>0</v>
      </c>
    </row>
    <row r="80" spans="1:11" ht="12.75" customHeight="1" x14ac:dyDescent="0.2">
      <c r="A80" s="226" t="s">
        <v>376</v>
      </c>
      <c r="B80" s="226"/>
      <c r="C80" s="226"/>
      <c r="D80" s="226"/>
      <c r="E80" s="226"/>
      <c r="F80" s="226"/>
      <c r="G80" s="15">
        <v>71</v>
      </c>
      <c r="H80" s="130">
        <v>0</v>
      </c>
      <c r="I80" s="130">
        <v>0</v>
      </c>
      <c r="J80" s="130">
        <v>0</v>
      </c>
      <c r="K80" s="130">
        <v>0</v>
      </c>
    </row>
    <row r="81" spans="1:11" ht="12.75" customHeight="1" x14ac:dyDescent="0.2">
      <c r="A81" s="226" t="s">
        <v>377</v>
      </c>
      <c r="B81" s="226"/>
      <c r="C81" s="226"/>
      <c r="D81" s="226"/>
      <c r="E81" s="226"/>
      <c r="F81" s="226"/>
      <c r="G81" s="15">
        <v>72</v>
      </c>
      <c r="H81" s="130">
        <v>0</v>
      </c>
      <c r="I81" s="130">
        <v>0</v>
      </c>
      <c r="J81" s="130">
        <v>0</v>
      </c>
      <c r="K81" s="130">
        <v>0</v>
      </c>
    </row>
    <row r="82" spans="1:11" ht="12.75" customHeight="1" x14ac:dyDescent="0.2">
      <c r="A82" s="227" t="s">
        <v>378</v>
      </c>
      <c r="B82" s="227"/>
      <c r="C82" s="227"/>
      <c r="D82" s="227"/>
      <c r="E82" s="227"/>
      <c r="F82" s="227"/>
      <c r="G82" s="15">
        <v>73</v>
      </c>
      <c r="H82" s="130">
        <v>0</v>
      </c>
      <c r="I82" s="130">
        <v>0</v>
      </c>
      <c r="J82" s="130">
        <v>0</v>
      </c>
      <c r="K82" s="130">
        <v>0</v>
      </c>
    </row>
    <row r="83" spans="1:11" ht="12.75" customHeight="1" x14ac:dyDescent="0.2">
      <c r="A83" s="227" t="s">
        <v>379</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380</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v>-173190434</v>
      </c>
      <c r="I89" s="111">
        <v>-62651643</v>
      </c>
      <c r="J89" s="111">
        <v>-147416735</v>
      </c>
      <c r="K89" s="111">
        <v>-50547247</v>
      </c>
    </row>
    <row r="90" spans="1:11" ht="24" customHeight="1" x14ac:dyDescent="0.2">
      <c r="A90" s="196" t="s">
        <v>436</v>
      </c>
      <c r="B90" s="196"/>
      <c r="C90" s="196"/>
      <c r="D90" s="196"/>
      <c r="E90" s="196"/>
      <c r="F90" s="196"/>
      <c r="G90" s="15">
        <v>79</v>
      </c>
      <c r="H90" s="128">
        <f>H91+H98</f>
        <v>-1054829</v>
      </c>
      <c r="I90" s="128">
        <f>I91+I98</f>
        <v>412572</v>
      </c>
      <c r="J90" s="128">
        <f t="shared" ref="J90:K90" si="8">J91+J98</f>
        <v>461665</v>
      </c>
      <c r="K90" s="128">
        <f t="shared" si="8"/>
        <v>613564</v>
      </c>
    </row>
    <row r="91" spans="1:11" ht="24" customHeight="1" x14ac:dyDescent="0.2">
      <c r="A91" s="217" t="s">
        <v>443</v>
      </c>
      <c r="B91" s="217"/>
      <c r="C91" s="217"/>
      <c r="D91" s="217"/>
      <c r="E91" s="217"/>
      <c r="F91" s="217"/>
      <c r="G91" s="15">
        <v>80</v>
      </c>
      <c r="H91" s="128">
        <f>SUM(H92:H96)</f>
        <v>0</v>
      </c>
      <c r="I91" s="128">
        <f>SUM(I92:I96)</f>
        <v>0</v>
      </c>
      <c r="J91" s="128">
        <f t="shared" ref="J91:K91" si="9">SUM(J92:J96)</f>
        <v>0</v>
      </c>
      <c r="K91" s="128">
        <f t="shared" si="9"/>
        <v>0</v>
      </c>
    </row>
    <row r="92" spans="1:11" ht="25.5" customHeight="1" x14ac:dyDescent="0.2">
      <c r="A92" s="219" t="s">
        <v>381</v>
      </c>
      <c r="B92" s="219"/>
      <c r="C92" s="219"/>
      <c r="D92" s="219"/>
      <c r="E92" s="219"/>
      <c r="F92" s="219"/>
      <c r="G92" s="15">
        <v>81</v>
      </c>
      <c r="H92" s="111">
        <v>0</v>
      </c>
      <c r="I92" s="111">
        <v>0</v>
      </c>
      <c r="J92" s="111">
        <v>0</v>
      </c>
      <c r="K92" s="111">
        <v>0</v>
      </c>
    </row>
    <row r="93" spans="1:11" ht="38.25" customHeight="1" x14ac:dyDescent="0.2">
      <c r="A93" s="219" t="s">
        <v>382</v>
      </c>
      <c r="B93" s="219"/>
      <c r="C93" s="219"/>
      <c r="D93" s="219"/>
      <c r="E93" s="219"/>
      <c r="F93" s="219"/>
      <c r="G93" s="15">
        <v>82</v>
      </c>
      <c r="H93" s="131">
        <v>0</v>
      </c>
      <c r="I93" s="131">
        <v>0</v>
      </c>
      <c r="J93" s="131">
        <v>0</v>
      </c>
      <c r="K93" s="131">
        <v>0</v>
      </c>
    </row>
    <row r="94" spans="1:11" ht="38.25" customHeight="1" x14ac:dyDescent="0.2">
      <c r="A94" s="219" t="s">
        <v>383</v>
      </c>
      <c r="B94" s="219"/>
      <c r="C94" s="219"/>
      <c r="D94" s="219"/>
      <c r="E94" s="219"/>
      <c r="F94" s="219"/>
      <c r="G94" s="15">
        <v>83</v>
      </c>
      <c r="H94" s="111">
        <v>0</v>
      </c>
      <c r="I94" s="111">
        <v>0</v>
      </c>
      <c r="J94" s="111">
        <v>0</v>
      </c>
      <c r="K94" s="111">
        <v>0</v>
      </c>
    </row>
    <row r="95" spans="1:11" x14ac:dyDescent="0.2">
      <c r="A95" s="219" t="s">
        <v>384</v>
      </c>
      <c r="B95" s="219"/>
      <c r="C95" s="219"/>
      <c r="D95" s="219"/>
      <c r="E95" s="219"/>
      <c r="F95" s="219"/>
      <c r="G95" s="15">
        <v>84</v>
      </c>
      <c r="H95" s="111">
        <v>0</v>
      </c>
      <c r="I95" s="111">
        <v>0</v>
      </c>
      <c r="J95" s="111">
        <v>0</v>
      </c>
      <c r="K95" s="111">
        <v>0</v>
      </c>
    </row>
    <row r="96" spans="1:11" x14ac:dyDescent="0.2">
      <c r="A96" s="219" t="s">
        <v>385</v>
      </c>
      <c r="B96" s="219"/>
      <c r="C96" s="219"/>
      <c r="D96" s="219"/>
      <c r="E96" s="219"/>
      <c r="F96" s="219"/>
      <c r="G96" s="15">
        <v>85</v>
      </c>
      <c r="H96" s="111">
        <v>0</v>
      </c>
      <c r="I96" s="111">
        <v>0</v>
      </c>
      <c r="J96" s="111">
        <v>0</v>
      </c>
      <c r="K96" s="111">
        <v>0</v>
      </c>
    </row>
    <row r="97" spans="1:11" ht="26.25" customHeight="1" x14ac:dyDescent="0.2">
      <c r="A97" s="219" t="s">
        <v>386</v>
      </c>
      <c r="B97" s="219"/>
      <c r="C97" s="219"/>
      <c r="D97" s="219"/>
      <c r="E97" s="219"/>
      <c r="F97" s="219"/>
      <c r="G97" s="15">
        <v>86</v>
      </c>
      <c r="H97" s="111">
        <v>0</v>
      </c>
      <c r="I97" s="111">
        <v>0</v>
      </c>
      <c r="J97" s="111">
        <v>0</v>
      </c>
      <c r="K97" s="111">
        <v>0</v>
      </c>
    </row>
    <row r="98" spans="1:11" ht="25.5" customHeight="1" x14ac:dyDescent="0.2">
      <c r="A98" s="217" t="s">
        <v>437</v>
      </c>
      <c r="B98" s="217"/>
      <c r="C98" s="217"/>
      <c r="D98" s="217"/>
      <c r="E98" s="217"/>
      <c r="F98" s="217"/>
      <c r="G98" s="15">
        <v>87</v>
      </c>
      <c r="H98" s="128">
        <f>SUM(H99:H106)</f>
        <v>-1054829</v>
      </c>
      <c r="I98" s="128">
        <f>SUM(I99:I106)</f>
        <v>412572</v>
      </c>
      <c r="J98" s="128">
        <f t="shared" ref="J98:K98" si="10">SUM(J99:J106)</f>
        <v>461665</v>
      </c>
      <c r="K98" s="128">
        <f t="shared" si="10"/>
        <v>613564</v>
      </c>
    </row>
    <row r="99" spans="1:11" x14ac:dyDescent="0.2">
      <c r="A99" s="218" t="s">
        <v>160</v>
      </c>
      <c r="B99" s="218"/>
      <c r="C99" s="218"/>
      <c r="D99" s="218"/>
      <c r="E99" s="218"/>
      <c r="F99" s="218"/>
      <c r="G99" s="14">
        <v>88</v>
      </c>
      <c r="H99" s="131">
        <v>0</v>
      </c>
      <c r="I99" s="131">
        <v>0</v>
      </c>
      <c r="J99" s="131">
        <v>0</v>
      </c>
      <c r="K99" s="131">
        <v>0</v>
      </c>
    </row>
    <row r="100" spans="1:11" ht="36" customHeight="1" x14ac:dyDescent="0.2">
      <c r="A100" s="219" t="s">
        <v>387</v>
      </c>
      <c r="B100" s="219"/>
      <c r="C100" s="219"/>
      <c r="D100" s="219"/>
      <c r="E100" s="219"/>
      <c r="F100" s="219"/>
      <c r="G100" s="14">
        <v>89</v>
      </c>
      <c r="H100" s="131">
        <v>-188856</v>
      </c>
      <c r="I100" s="131">
        <v>34056</v>
      </c>
      <c r="J100" s="131">
        <v>108360</v>
      </c>
      <c r="K100" s="131">
        <v>108360</v>
      </c>
    </row>
    <row r="101" spans="1:11" ht="22.15" customHeight="1" x14ac:dyDescent="0.2">
      <c r="A101" s="218" t="s">
        <v>161</v>
      </c>
      <c r="B101" s="218"/>
      <c r="C101" s="218"/>
      <c r="D101" s="218"/>
      <c r="E101" s="218"/>
      <c r="F101" s="218"/>
      <c r="G101" s="14">
        <v>90</v>
      </c>
      <c r="H101" s="131">
        <v>-865973</v>
      </c>
      <c r="I101" s="131">
        <v>378516</v>
      </c>
      <c r="J101" s="131">
        <v>353305</v>
      </c>
      <c r="K101" s="131">
        <v>505204</v>
      </c>
    </row>
    <row r="102" spans="1:11" ht="22.15" customHeight="1" x14ac:dyDescent="0.2">
      <c r="A102" s="218" t="s">
        <v>162</v>
      </c>
      <c r="B102" s="218"/>
      <c r="C102" s="218"/>
      <c r="D102" s="218"/>
      <c r="E102" s="218"/>
      <c r="F102" s="218"/>
      <c r="G102" s="14">
        <v>91</v>
      </c>
      <c r="H102" s="131">
        <v>0</v>
      </c>
      <c r="I102" s="131">
        <v>0</v>
      </c>
      <c r="J102" s="131">
        <v>0</v>
      </c>
      <c r="K102" s="131">
        <v>0</v>
      </c>
    </row>
    <row r="103" spans="1:11" ht="22.15" customHeight="1" x14ac:dyDescent="0.2">
      <c r="A103" s="218" t="s">
        <v>163</v>
      </c>
      <c r="B103" s="218"/>
      <c r="C103" s="218"/>
      <c r="D103" s="218"/>
      <c r="E103" s="218"/>
      <c r="F103" s="218"/>
      <c r="G103" s="14">
        <v>92</v>
      </c>
      <c r="H103" s="131">
        <v>0</v>
      </c>
      <c r="I103" s="131">
        <v>0</v>
      </c>
      <c r="J103" s="131">
        <v>0</v>
      </c>
      <c r="K103" s="131">
        <v>0</v>
      </c>
    </row>
    <row r="104" spans="1:11" ht="12.75" customHeight="1" x14ac:dyDescent="0.2">
      <c r="A104" s="219" t="s">
        <v>388</v>
      </c>
      <c r="B104" s="219"/>
      <c r="C104" s="219"/>
      <c r="D104" s="219"/>
      <c r="E104" s="219"/>
      <c r="F104" s="219"/>
      <c r="G104" s="14">
        <v>93</v>
      </c>
      <c r="H104" s="131">
        <v>0</v>
      </c>
      <c r="I104" s="131">
        <v>0</v>
      </c>
      <c r="J104" s="131">
        <v>0</v>
      </c>
      <c r="K104" s="131">
        <v>0</v>
      </c>
    </row>
    <row r="105" spans="1:11" ht="26.25" customHeight="1" x14ac:dyDescent="0.2">
      <c r="A105" s="219" t="s">
        <v>389</v>
      </c>
      <c r="B105" s="219"/>
      <c r="C105" s="219"/>
      <c r="D105" s="219"/>
      <c r="E105" s="219"/>
      <c r="F105" s="219"/>
      <c r="G105" s="14">
        <v>94</v>
      </c>
      <c r="H105" s="131">
        <v>0</v>
      </c>
      <c r="I105" s="131">
        <v>0</v>
      </c>
      <c r="J105" s="131">
        <v>0</v>
      </c>
      <c r="K105" s="131">
        <v>0</v>
      </c>
    </row>
    <row r="106" spans="1:11" x14ac:dyDescent="0.2">
      <c r="A106" s="219" t="s">
        <v>390</v>
      </c>
      <c r="B106" s="219"/>
      <c r="C106" s="219"/>
      <c r="D106" s="219"/>
      <c r="E106" s="219"/>
      <c r="F106" s="219"/>
      <c r="G106" s="14">
        <v>95</v>
      </c>
      <c r="H106" s="131">
        <v>0</v>
      </c>
      <c r="I106" s="131">
        <v>0</v>
      </c>
      <c r="J106" s="131">
        <v>0</v>
      </c>
      <c r="K106" s="131">
        <v>0</v>
      </c>
    </row>
    <row r="107" spans="1:11" ht="24.75" customHeight="1" x14ac:dyDescent="0.2">
      <c r="A107" s="219" t="s">
        <v>391</v>
      </c>
      <c r="B107" s="219"/>
      <c r="C107" s="219"/>
      <c r="D107" s="219"/>
      <c r="E107" s="219"/>
      <c r="F107" s="219"/>
      <c r="G107" s="14">
        <v>96</v>
      </c>
      <c r="H107" s="131">
        <v>0</v>
      </c>
      <c r="I107" s="131">
        <v>0</v>
      </c>
      <c r="J107" s="131">
        <v>0</v>
      </c>
      <c r="K107" s="131">
        <v>0</v>
      </c>
    </row>
    <row r="108" spans="1:11" ht="22.9" customHeight="1" x14ac:dyDescent="0.2">
      <c r="A108" s="196" t="s">
        <v>438</v>
      </c>
      <c r="B108" s="196"/>
      <c r="C108" s="196"/>
      <c r="D108" s="196"/>
      <c r="E108" s="196"/>
      <c r="F108" s="196"/>
      <c r="G108" s="15">
        <v>97</v>
      </c>
      <c r="H108" s="128">
        <f>H91+H98-H107-H97</f>
        <v>-1054829</v>
      </c>
      <c r="I108" s="128">
        <f>I91+I98-I107-I97</f>
        <v>412572</v>
      </c>
      <c r="J108" s="128">
        <f t="shared" ref="J108:K108" si="11">J91+J98-J107-J97</f>
        <v>461665</v>
      </c>
      <c r="K108" s="128">
        <f t="shared" si="11"/>
        <v>613564</v>
      </c>
    </row>
    <row r="109" spans="1:11" ht="12.75" customHeight="1" x14ac:dyDescent="0.2">
      <c r="A109" s="196" t="s">
        <v>392</v>
      </c>
      <c r="B109" s="196"/>
      <c r="C109" s="196"/>
      <c r="D109" s="196"/>
      <c r="E109" s="196"/>
      <c r="F109" s="196"/>
      <c r="G109" s="15">
        <v>98</v>
      </c>
      <c r="H109" s="110">
        <f>H89+H108</f>
        <v>-174245263</v>
      </c>
      <c r="I109" s="110">
        <f>I89+I108</f>
        <v>-62239071</v>
      </c>
      <c r="J109" s="110">
        <f t="shared" ref="J109:K109" si="12">J89+J108</f>
        <v>-146955070</v>
      </c>
      <c r="K109" s="110">
        <f t="shared" si="12"/>
        <v>-49933683</v>
      </c>
    </row>
    <row r="110" spans="1:11" x14ac:dyDescent="0.2">
      <c r="A110" s="220" t="s">
        <v>164</v>
      </c>
      <c r="B110" s="220"/>
      <c r="C110" s="220"/>
      <c r="D110" s="220"/>
      <c r="E110" s="220"/>
      <c r="F110" s="220"/>
      <c r="G110" s="221"/>
      <c r="H110" s="221"/>
      <c r="I110" s="221"/>
      <c r="J110" s="222"/>
      <c r="K110" s="222"/>
    </row>
    <row r="111" spans="1:11" ht="12.75" customHeight="1" x14ac:dyDescent="0.2">
      <c r="A111" s="215" t="s">
        <v>393</v>
      </c>
      <c r="B111" s="215"/>
      <c r="C111" s="215"/>
      <c r="D111" s="215"/>
      <c r="E111" s="215"/>
      <c r="F111" s="215"/>
      <c r="G111" s="15">
        <v>99</v>
      </c>
      <c r="H111" s="110">
        <f>H112+H113</f>
        <v>0</v>
      </c>
      <c r="I111" s="110">
        <f>I112+I113</f>
        <v>0</v>
      </c>
      <c r="J111" s="110">
        <f>J112+J113</f>
        <v>0</v>
      </c>
      <c r="K111" s="110">
        <f>K112+K113</f>
        <v>0</v>
      </c>
    </row>
    <row r="112" spans="1:11" ht="12.75" customHeight="1" x14ac:dyDescent="0.2">
      <c r="A112" s="216" t="s">
        <v>113</v>
      </c>
      <c r="B112" s="216"/>
      <c r="C112" s="216"/>
      <c r="D112" s="216"/>
      <c r="E112" s="216"/>
      <c r="F112" s="216"/>
      <c r="G112" s="14">
        <v>100</v>
      </c>
      <c r="H112" s="111">
        <v>0</v>
      </c>
      <c r="I112" s="111">
        <v>0</v>
      </c>
      <c r="J112" s="111">
        <v>0</v>
      </c>
      <c r="K112" s="111">
        <v>0</v>
      </c>
    </row>
    <row r="113" spans="1:11" ht="12.75" customHeight="1" x14ac:dyDescent="0.2">
      <c r="A113" s="216" t="s">
        <v>165</v>
      </c>
      <c r="B113" s="216"/>
      <c r="C113" s="216"/>
      <c r="D113" s="216"/>
      <c r="E113" s="216"/>
      <c r="F113" s="21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5" sqref="A5:F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467</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463</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-173190434</v>
      </c>
      <c r="I8" s="123">
        <v>-147416735</v>
      </c>
    </row>
    <row r="9" spans="1:9" ht="12.75" customHeight="1" x14ac:dyDescent="0.2">
      <c r="A9" s="250" t="s">
        <v>171</v>
      </c>
      <c r="B9" s="250"/>
      <c r="C9" s="250"/>
      <c r="D9" s="250"/>
      <c r="E9" s="250"/>
      <c r="F9" s="250"/>
      <c r="G9" s="124">
        <v>2</v>
      </c>
      <c r="H9" s="125">
        <f>H10+H11+H12+H13+H14+H15+H16+H17</f>
        <v>133659465</v>
      </c>
      <c r="I9" s="125">
        <f>I10+I11+I12+I13+I14+I15+I16+I17</f>
        <v>107416061</v>
      </c>
    </row>
    <row r="10" spans="1:9" ht="12.75" customHeight="1" x14ac:dyDescent="0.2">
      <c r="A10" s="229" t="s">
        <v>172</v>
      </c>
      <c r="B10" s="229"/>
      <c r="C10" s="229"/>
      <c r="D10" s="229"/>
      <c r="E10" s="229"/>
      <c r="F10" s="229"/>
      <c r="G10" s="122">
        <v>3</v>
      </c>
      <c r="H10" s="123">
        <v>109055549</v>
      </c>
      <c r="I10" s="123">
        <v>99414305</v>
      </c>
    </row>
    <row r="11" spans="1:9" ht="22.15" customHeight="1" x14ac:dyDescent="0.2">
      <c r="A11" s="229" t="s">
        <v>173</v>
      </c>
      <c r="B11" s="229"/>
      <c r="C11" s="229"/>
      <c r="D11" s="229"/>
      <c r="E11" s="229"/>
      <c r="F11" s="229"/>
      <c r="G11" s="122">
        <v>4</v>
      </c>
      <c r="H11" s="123">
        <v>-130358</v>
      </c>
      <c r="I11" s="123">
        <v>-13867</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-9695</v>
      </c>
      <c r="I13" s="123">
        <v>-70255</v>
      </c>
    </row>
    <row r="14" spans="1:9" ht="12.75" customHeight="1" x14ac:dyDescent="0.2">
      <c r="A14" s="229" t="s">
        <v>176</v>
      </c>
      <c r="B14" s="229"/>
      <c r="C14" s="229"/>
      <c r="D14" s="229"/>
      <c r="E14" s="229"/>
      <c r="F14" s="229"/>
      <c r="G14" s="122">
        <v>7</v>
      </c>
      <c r="H14" s="123">
        <v>10350125</v>
      </c>
      <c r="I14" s="123">
        <v>9831873</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6394271</v>
      </c>
      <c r="I16" s="123">
        <v>823575</v>
      </c>
    </row>
    <row r="17" spans="1:9" ht="25.15" customHeight="1" x14ac:dyDescent="0.2">
      <c r="A17" s="229" t="s">
        <v>179</v>
      </c>
      <c r="B17" s="229"/>
      <c r="C17" s="229"/>
      <c r="D17" s="229"/>
      <c r="E17" s="229"/>
      <c r="F17" s="229"/>
      <c r="G17" s="122">
        <v>10</v>
      </c>
      <c r="H17" s="123">
        <v>7999573</v>
      </c>
      <c r="I17" s="123">
        <v>-2569570</v>
      </c>
    </row>
    <row r="18" spans="1:9" ht="28.15" customHeight="1" x14ac:dyDescent="0.2">
      <c r="A18" s="246" t="s">
        <v>307</v>
      </c>
      <c r="B18" s="246"/>
      <c r="C18" s="246"/>
      <c r="D18" s="246"/>
      <c r="E18" s="246"/>
      <c r="F18" s="246"/>
      <c r="G18" s="124">
        <v>11</v>
      </c>
      <c r="H18" s="125">
        <f>H8+H9</f>
        <v>-39530969</v>
      </c>
      <c r="I18" s="125">
        <f>I8+I9</f>
        <v>-40000674</v>
      </c>
    </row>
    <row r="19" spans="1:9" ht="12.75" customHeight="1" x14ac:dyDescent="0.2">
      <c r="A19" s="250" t="s">
        <v>180</v>
      </c>
      <c r="B19" s="250"/>
      <c r="C19" s="250"/>
      <c r="D19" s="250"/>
      <c r="E19" s="250"/>
      <c r="F19" s="250"/>
      <c r="G19" s="124">
        <v>12</v>
      </c>
      <c r="H19" s="125">
        <f>H20+H21+H22+H23</f>
        <v>25401637</v>
      </c>
      <c r="I19" s="125">
        <f>I20+I21+I22+I23</f>
        <v>-59685477</v>
      </c>
    </row>
    <row r="20" spans="1:9" ht="12.75" customHeight="1" x14ac:dyDescent="0.2">
      <c r="A20" s="229" t="s">
        <v>181</v>
      </c>
      <c r="B20" s="229"/>
      <c r="C20" s="229"/>
      <c r="D20" s="229"/>
      <c r="E20" s="229"/>
      <c r="F20" s="229"/>
      <c r="G20" s="122">
        <v>13</v>
      </c>
      <c r="H20" s="123">
        <v>45455002</v>
      </c>
      <c r="I20" s="123">
        <v>17487165</v>
      </c>
    </row>
    <row r="21" spans="1:9" ht="12.75" customHeight="1" x14ac:dyDescent="0.2">
      <c r="A21" s="229" t="s">
        <v>182</v>
      </c>
      <c r="B21" s="229"/>
      <c r="C21" s="229"/>
      <c r="D21" s="229"/>
      <c r="E21" s="229"/>
      <c r="F21" s="229"/>
      <c r="G21" s="122">
        <v>14</v>
      </c>
      <c r="H21" s="123">
        <v>-14038036</v>
      </c>
      <c r="I21" s="123">
        <v>-35325057</v>
      </c>
    </row>
    <row r="22" spans="1:9" ht="12.75" customHeight="1" x14ac:dyDescent="0.2">
      <c r="A22" s="229" t="s">
        <v>183</v>
      </c>
      <c r="B22" s="229"/>
      <c r="C22" s="229"/>
      <c r="D22" s="229"/>
      <c r="E22" s="229"/>
      <c r="F22" s="229"/>
      <c r="G22" s="122">
        <v>15</v>
      </c>
      <c r="H22" s="123">
        <v>-1174600</v>
      </c>
      <c r="I22" s="123">
        <v>393407</v>
      </c>
    </row>
    <row r="23" spans="1:9" ht="12.75" customHeight="1" x14ac:dyDescent="0.2">
      <c r="A23" s="229" t="s">
        <v>184</v>
      </c>
      <c r="B23" s="229"/>
      <c r="C23" s="229"/>
      <c r="D23" s="229"/>
      <c r="E23" s="229"/>
      <c r="F23" s="229"/>
      <c r="G23" s="122">
        <v>16</v>
      </c>
      <c r="H23" s="123">
        <v>-4840729</v>
      </c>
      <c r="I23" s="123">
        <v>-42240992</v>
      </c>
    </row>
    <row r="24" spans="1:9" ht="12.75" customHeight="1" x14ac:dyDescent="0.2">
      <c r="A24" s="246" t="s">
        <v>185</v>
      </c>
      <c r="B24" s="246"/>
      <c r="C24" s="246"/>
      <c r="D24" s="246"/>
      <c r="E24" s="246"/>
      <c r="F24" s="246"/>
      <c r="G24" s="124">
        <v>17</v>
      </c>
      <c r="H24" s="125">
        <f>H18+H19</f>
        <v>-14129332</v>
      </c>
      <c r="I24" s="125">
        <f>I18+I19</f>
        <v>-99686151</v>
      </c>
    </row>
    <row r="25" spans="1:9" ht="12.75" customHeight="1" x14ac:dyDescent="0.2">
      <c r="A25" s="194" t="s">
        <v>186</v>
      </c>
      <c r="B25" s="194"/>
      <c r="C25" s="194"/>
      <c r="D25" s="194"/>
      <c r="E25" s="194"/>
      <c r="F25" s="194"/>
      <c r="G25" s="122">
        <v>18</v>
      </c>
      <c r="H25" s="123">
        <v>-7095459</v>
      </c>
      <c r="I25" s="123">
        <v>-6674975</v>
      </c>
    </row>
    <row r="26" spans="1:9" ht="12.75" customHeight="1" x14ac:dyDescent="0.2">
      <c r="A26" s="194" t="s">
        <v>187</v>
      </c>
      <c r="B26" s="194"/>
      <c r="C26" s="194"/>
      <c r="D26" s="194"/>
      <c r="E26" s="194"/>
      <c r="F26" s="194"/>
      <c r="G26" s="122">
        <v>19</v>
      </c>
      <c r="H26" s="123">
        <v>0</v>
      </c>
      <c r="I26" s="123">
        <v>0</v>
      </c>
    </row>
    <row r="27" spans="1:9" ht="25.9" customHeight="1" x14ac:dyDescent="0.2">
      <c r="A27" s="247" t="s">
        <v>188</v>
      </c>
      <c r="B27" s="247"/>
      <c r="C27" s="247"/>
      <c r="D27" s="247"/>
      <c r="E27" s="247"/>
      <c r="F27" s="247"/>
      <c r="G27" s="124">
        <v>20</v>
      </c>
      <c r="H27" s="125">
        <f>H24+H25+H26</f>
        <v>-21224791</v>
      </c>
      <c r="I27" s="125">
        <f>I24+I25+I26</f>
        <v>-106361126</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626714</v>
      </c>
      <c r="I29" s="126">
        <v>393380</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46" t="s">
        <v>196</v>
      </c>
      <c r="B35" s="246"/>
      <c r="C35" s="246"/>
      <c r="D35" s="246"/>
      <c r="E35" s="246"/>
      <c r="F35" s="246"/>
      <c r="G35" s="124">
        <v>27</v>
      </c>
      <c r="H35" s="127">
        <f>H29+H30+H31+H32+H33+H34</f>
        <v>626714</v>
      </c>
      <c r="I35" s="127">
        <f>I29+I30+I31+I32+I33+I34</f>
        <v>393380</v>
      </c>
    </row>
    <row r="36" spans="1:9" ht="22.9" customHeight="1" x14ac:dyDescent="0.2">
      <c r="A36" s="194" t="s">
        <v>197</v>
      </c>
      <c r="B36" s="194"/>
      <c r="C36" s="194"/>
      <c r="D36" s="194"/>
      <c r="E36" s="194"/>
      <c r="F36" s="194"/>
      <c r="G36" s="122">
        <v>28</v>
      </c>
      <c r="H36" s="126">
        <v>-54945452</v>
      </c>
      <c r="I36" s="126">
        <v>-6918420</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-400000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-54945452</v>
      </c>
      <c r="I41" s="127">
        <f>I36+I37+I38+I39+I40</f>
        <v>-7318420</v>
      </c>
    </row>
    <row r="42" spans="1:9" ht="29.45" customHeight="1" x14ac:dyDescent="0.2">
      <c r="A42" s="247" t="s">
        <v>203</v>
      </c>
      <c r="B42" s="247"/>
      <c r="C42" s="247"/>
      <c r="D42" s="247"/>
      <c r="E42" s="247"/>
      <c r="F42" s="247"/>
      <c r="G42" s="124">
        <v>34</v>
      </c>
      <c r="H42" s="127">
        <f>H35+H41</f>
        <v>-54318738</v>
      </c>
      <c r="I42" s="127">
        <f>I35+I41</f>
        <v>-6925040</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150000000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150000000</v>
      </c>
      <c r="I48" s="127">
        <f>I44+I45+I46+I47</f>
        <v>0</v>
      </c>
    </row>
    <row r="49" spans="1:9" ht="24.6" customHeight="1" x14ac:dyDescent="0.2">
      <c r="A49" s="194" t="s">
        <v>306</v>
      </c>
      <c r="B49" s="194"/>
      <c r="C49" s="194"/>
      <c r="D49" s="194"/>
      <c r="E49" s="194"/>
      <c r="F49" s="194"/>
      <c r="G49" s="122">
        <v>40</v>
      </c>
      <c r="H49" s="126">
        <v>-10500000</v>
      </c>
      <c r="I49" s="126">
        <v>-4518226</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v>-28599935</v>
      </c>
      <c r="I53" s="126">
        <v>-44969246</v>
      </c>
    </row>
    <row r="54" spans="1:9" ht="30.6" customHeight="1" x14ac:dyDescent="0.2">
      <c r="A54" s="246" t="s">
        <v>214</v>
      </c>
      <c r="B54" s="246"/>
      <c r="C54" s="246"/>
      <c r="D54" s="246"/>
      <c r="E54" s="246"/>
      <c r="F54" s="246"/>
      <c r="G54" s="124">
        <v>45</v>
      </c>
      <c r="H54" s="127">
        <f>H49+H50+H51+H52+H53</f>
        <v>-39099935</v>
      </c>
      <c r="I54" s="127">
        <f>I49+I50+I51+I52+I53</f>
        <v>-49487472</v>
      </c>
    </row>
    <row r="55" spans="1:9" ht="29.45" customHeight="1" x14ac:dyDescent="0.2">
      <c r="A55" s="247" t="s">
        <v>215</v>
      </c>
      <c r="B55" s="247"/>
      <c r="C55" s="247"/>
      <c r="D55" s="247"/>
      <c r="E55" s="247"/>
      <c r="F55" s="247"/>
      <c r="G55" s="124">
        <v>46</v>
      </c>
      <c r="H55" s="127">
        <f>H48+H54</f>
        <v>110900065</v>
      </c>
      <c r="I55" s="127">
        <f>I48+I54</f>
        <v>-49487472</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35356536</v>
      </c>
      <c r="I57" s="127">
        <f>I27+I42+I55+I56</f>
        <v>-162773638</v>
      </c>
    </row>
    <row r="58" spans="1:9" x14ac:dyDescent="0.2">
      <c r="A58" s="249" t="s">
        <v>218</v>
      </c>
      <c r="B58" s="249"/>
      <c r="C58" s="249"/>
      <c r="D58" s="249"/>
      <c r="E58" s="249"/>
      <c r="F58" s="249"/>
      <c r="G58" s="122">
        <v>49</v>
      </c>
      <c r="H58" s="126">
        <v>33748743</v>
      </c>
      <c r="I58" s="126">
        <v>574323784</v>
      </c>
    </row>
    <row r="59" spans="1:9" ht="31.15" customHeight="1" x14ac:dyDescent="0.2">
      <c r="A59" s="247" t="s">
        <v>219</v>
      </c>
      <c r="B59" s="247"/>
      <c r="C59" s="247"/>
      <c r="D59" s="247"/>
      <c r="E59" s="247"/>
      <c r="F59" s="247"/>
      <c r="G59" s="124">
        <v>50</v>
      </c>
      <c r="H59" s="127">
        <f>H57+H58</f>
        <v>69105279</v>
      </c>
      <c r="I59" s="127">
        <f>I57+I58</f>
        <v>411550146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9" sqref="H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467</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463</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394</v>
      </c>
      <c r="B12" s="259"/>
      <c r="C12" s="259"/>
      <c r="D12" s="259"/>
      <c r="E12" s="259"/>
      <c r="F12" s="259"/>
      <c r="G12" s="21">
        <v>5</v>
      </c>
      <c r="H12" s="30">
        <v>0</v>
      </c>
      <c r="I12" s="30">
        <v>0</v>
      </c>
    </row>
    <row r="13" spans="1:9" x14ac:dyDescent="0.2">
      <c r="A13" s="260" t="s">
        <v>395</v>
      </c>
      <c r="B13" s="260"/>
      <c r="C13" s="260"/>
      <c r="D13" s="260"/>
      <c r="E13" s="260"/>
      <c r="F13" s="260"/>
      <c r="G13" s="112">
        <v>6</v>
      </c>
      <c r="H13" s="115">
        <f>SUM(H8:H12)</f>
        <v>0</v>
      </c>
      <c r="I13" s="115">
        <f>SUM(I8:I12)</f>
        <v>0</v>
      </c>
    </row>
    <row r="14" spans="1:9" ht="12.75" customHeight="1" x14ac:dyDescent="0.2">
      <c r="A14" s="259" t="s">
        <v>396</v>
      </c>
      <c r="B14" s="259"/>
      <c r="C14" s="259"/>
      <c r="D14" s="259"/>
      <c r="E14" s="259"/>
      <c r="F14" s="259"/>
      <c r="G14" s="21">
        <v>7</v>
      </c>
      <c r="H14" s="29">
        <v>0</v>
      </c>
      <c r="I14" s="29">
        <v>0</v>
      </c>
    </row>
    <row r="15" spans="1:9" ht="12.75" customHeight="1" x14ac:dyDescent="0.2">
      <c r="A15" s="259" t="s">
        <v>397</v>
      </c>
      <c r="B15" s="259"/>
      <c r="C15" s="259"/>
      <c r="D15" s="259"/>
      <c r="E15" s="259"/>
      <c r="F15" s="259"/>
      <c r="G15" s="21">
        <v>8</v>
      </c>
      <c r="H15" s="30">
        <v>0</v>
      </c>
      <c r="I15" s="30">
        <v>0</v>
      </c>
    </row>
    <row r="16" spans="1:9" ht="12.75" customHeight="1" x14ac:dyDescent="0.2">
      <c r="A16" s="259" t="s">
        <v>398</v>
      </c>
      <c r="B16" s="259"/>
      <c r="C16" s="259"/>
      <c r="D16" s="259"/>
      <c r="E16" s="259"/>
      <c r="F16" s="259"/>
      <c r="G16" s="21">
        <v>9</v>
      </c>
      <c r="H16" s="30">
        <v>0</v>
      </c>
      <c r="I16" s="30">
        <v>0</v>
      </c>
    </row>
    <row r="17" spans="1:9" ht="12.75" customHeight="1" x14ac:dyDescent="0.2">
      <c r="A17" s="259" t="s">
        <v>399</v>
      </c>
      <c r="B17" s="259"/>
      <c r="C17" s="259"/>
      <c r="D17" s="259"/>
      <c r="E17" s="259"/>
      <c r="F17" s="259"/>
      <c r="G17" s="21">
        <v>10</v>
      </c>
      <c r="H17" s="30">
        <v>0</v>
      </c>
      <c r="I17" s="30">
        <v>0</v>
      </c>
    </row>
    <row r="18" spans="1:9" ht="12.75" customHeight="1" x14ac:dyDescent="0.2">
      <c r="A18" s="259" t="s">
        <v>400</v>
      </c>
      <c r="B18" s="259"/>
      <c r="C18" s="259"/>
      <c r="D18" s="259"/>
      <c r="E18" s="259"/>
      <c r="F18" s="259"/>
      <c r="G18" s="21">
        <v>11</v>
      </c>
      <c r="H18" s="30">
        <v>0</v>
      </c>
      <c r="I18" s="30">
        <v>0</v>
      </c>
    </row>
    <row r="19" spans="1:9" ht="12.75" customHeight="1" x14ac:dyDescent="0.2">
      <c r="A19" s="259" t="s">
        <v>401</v>
      </c>
      <c r="B19" s="259"/>
      <c r="C19" s="259"/>
      <c r="D19" s="259"/>
      <c r="E19" s="259"/>
      <c r="F19" s="259"/>
      <c r="G19" s="21">
        <v>12</v>
      </c>
      <c r="H19" s="30">
        <v>0</v>
      </c>
      <c r="I19" s="30">
        <v>0</v>
      </c>
    </row>
    <row r="20" spans="1:9" ht="26.25" customHeight="1" x14ac:dyDescent="0.2">
      <c r="A20" s="260" t="s">
        <v>402</v>
      </c>
      <c r="B20" s="260"/>
      <c r="C20" s="260"/>
      <c r="D20" s="260"/>
      <c r="E20" s="260"/>
      <c r="F20" s="260"/>
      <c r="G20" s="112">
        <v>13</v>
      </c>
      <c r="H20" s="115">
        <f>SUM(H14:H19)</f>
        <v>0</v>
      </c>
      <c r="I20" s="115">
        <f>SUM(I14:I19)</f>
        <v>0</v>
      </c>
    </row>
    <row r="21" spans="1:9" ht="27.6" customHeight="1" x14ac:dyDescent="0.2">
      <c r="A21" s="271" t="s">
        <v>403</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29">
        <v>0</v>
      </c>
      <c r="I30" s="29">
        <v>0</v>
      </c>
    </row>
    <row r="31" spans="1:9" ht="12.75" customHeight="1" x14ac:dyDescent="0.2">
      <c r="A31" s="259" t="s">
        <v>232</v>
      </c>
      <c r="B31" s="259"/>
      <c r="C31" s="259"/>
      <c r="D31" s="259"/>
      <c r="E31" s="259"/>
      <c r="F31" s="259"/>
      <c r="G31" s="21">
        <v>23</v>
      </c>
      <c r="H31" s="30">
        <v>0</v>
      </c>
      <c r="I31" s="30">
        <v>0</v>
      </c>
    </row>
    <row r="32" spans="1:9" ht="12.75" customHeight="1" x14ac:dyDescent="0.2">
      <c r="A32" s="259" t="s">
        <v>405</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1" t="s">
        <v>407</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29">
        <v>0</v>
      </c>
      <c r="I43" s="29">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66" t="s">
        <v>444</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410</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411</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2" zoomScaleNormal="82" zoomScaleSheetLayoutView="80" workbookViewId="0">
      <pane ySplit="5" topLeftCell="A6" activePane="bottomLeft" state="frozen"/>
      <selection pane="bottomLeft" activeCell="G2" sqref="G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row>
    <row r="2" spans="1:25" ht="15.75" x14ac:dyDescent="0.2">
      <c r="A2" s="2"/>
      <c r="B2" s="3"/>
      <c r="C2" s="300" t="s">
        <v>246</v>
      </c>
      <c r="D2" s="300"/>
      <c r="E2" s="9">
        <v>44197</v>
      </c>
      <c r="F2" s="4" t="s">
        <v>0</v>
      </c>
      <c r="G2" s="9">
        <v>44377</v>
      </c>
      <c r="H2" s="34"/>
      <c r="I2" s="34"/>
      <c r="J2" s="34"/>
      <c r="K2" s="35"/>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277879530</v>
      </c>
      <c r="I7" s="41">
        <v>0</v>
      </c>
      <c r="J7" s="41">
        <v>14549784</v>
      </c>
      <c r="K7" s="41">
        <v>0</v>
      </c>
      <c r="L7" s="41">
        <v>2940</v>
      </c>
      <c r="M7" s="41">
        <v>0</v>
      </c>
      <c r="N7" s="41">
        <v>13070429</v>
      </c>
      <c r="O7" s="41">
        <v>0</v>
      </c>
      <c r="P7" s="41">
        <v>-774000</v>
      </c>
      <c r="Q7" s="41">
        <v>-474501</v>
      </c>
      <c r="R7" s="41">
        <v>0</v>
      </c>
      <c r="S7" s="41">
        <v>0</v>
      </c>
      <c r="T7" s="41">
        <v>0</v>
      </c>
      <c r="U7" s="41">
        <v>0</v>
      </c>
      <c r="V7" s="41">
        <v>-79358519</v>
      </c>
      <c r="W7" s="42">
        <f>H7+I7+J7+K7-L7+M7+N7+O7+P7+Q7+R7+U7+V7</f>
        <v>224889783</v>
      </c>
      <c r="X7" s="41">
        <v>0</v>
      </c>
      <c r="Y7" s="42">
        <f>W7+X7</f>
        <v>224889783</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8" t="s">
        <v>300</v>
      </c>
      <c r="B10" s="288"/>
      <c r="C10" s="288"/>
      <c r="D10" s="288"/>
      <c r="E10" s="288"/>
      <c r="F10" s="288"/>
      <c r="G10" s="7">
        <v>4</v>
      </c>
      <c r="H10" s="42">
        <f>H7+H8+H9</f>
        <v>277879530</v>
      </c>
      <c r="I10" s="42">
        <f t="shared" ref="I10:Y10" si="2">I7+I8+I9</f>
        <v>0</v>
      </c>
      <c r="J10" s="42">
        <f t="shared" si="2"/>
        <v>14549784</v>
      </c>
      <c r="K10" s="42">
        <f>K7+K8+K9</f>
        <v>0</v>
      </c>
      <c r="L10" s="42">
        <f t="shared" si="2"/>
        <v>2940</v>
      </c>
      <c r="M10" s="42">
        <f t="shared" si="2"/>
        <v>0</v>
      </c>
      <c r="N10" s="42">
        <f t="shared" si="2"/>
        <v>13070429</v>
      </c>
      <c r="O10" s="42">
        <f t="shared" si="2"/>
        <v>0</v>
      </c>
      <c r="P10" s="42">
        <f t="shared" si="2"/>
        <v>-774000</v>
      </c>
      <c r="Q10" s="42">
        <f t="shared" si="2"/>
        <v>-474501</v>
      </c>
      <c r="R10" s="42">
        <f t="shared" si="2"/>
        <v>0</v>
      </c>
      <c r="S10" s="42">
        <f t="shared" si="2"/>
        <v>0</v>
      </c>
      <c r="T10" s="42">
        <f t="shared" si="2"/>
        <v>0</v>
      </c>
      <c r="U10" s="42">
        <f t="shared" si="2"/>
        <v>0</v>
      </c>
      <c r="V10" s="42">
        <f t="shared" si="2"/>
        <v>-79358519</v>
      </c>
      <c r="W10" s="42">
        <f t="shared" si="2"/>
        <v>224889783</v>
      </c>
      <c r="X10" s="42">
        <f t="shared" si="2"/>
        <v>0</v>
      </c>
      <c r="Y10" s="42">
        <f t="shared" si="2"/>
        <v>224889783</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f>RDG!H66</f>
        <v>-173190434</v>
      </c>
      <c r="W11" s="42">
        <f t="shared" ref="W11:W29" si="3">H11+I11+J11+K11-L11+M11+N11+O11+P11+Q11+R11+U11+V11+S11+T11</f>
        <v>-173190434</v>
      </c>
      <c r="X11" s="41">
        <v>0</v>
      </c>
      <c r="Y11" s="42">
        <f t="shared" ref="Y11:Y29" si="4">W11+X11</f>
        <v>-173190434</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f>RDG!H100</f>
        <v>-188856</v>
      </c>
      <c r="Q14" s="43">
        <v>0</v>
      </c>
      <c r="R14" s="43">
        <v>0</v>
      </c>
      <c r="S14" s="41">
        <v>0</v>
      </c>
      <c r="T14" s="41">
        <v>0</v>
      </c>
      <c r="U14" s="41">
        <v>0</v>
      </c>
      <c r="V14" s="41">
        <v>0</v>
      </c>
      <c r="W14" s="42">
        <f t="shared" si="3"/>
        <v>-188856</v>
      </c>
      <c r="X14" s="41">
        <v>0</v>
      </c>
      <c r="Y14" s="42">
        <f t="shared" si="4"/>
        <v>-188856</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f>RDG!H101</f>
        <v>-865973</v>
      </c>
      <c r="R15" s="43">
        <v>0</v>
      </c>
      <c r="S15" s="41">
        <v>0</v>
      </c>
      <c r="T15" s="41">
        <v>0</v>
      </c>
      <c r="U15" s="41">
        <v>0</v>
      </c>
      <c r="V15" s="41">
        <v>0</v>
      </c>
      <c r="W15" s="42">
        <f t="shared" si="3"/>
        <v>-865973</v>
      </c>
      <c r="X15" s="41">
        <v>0</v>
      </c>
      <c r="Y15" s="42">
        <f t="shared" si="4"/>
        <v>-865973</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-79358519</v>
      </c>
      <c r="V28" s="41">
        <v>79358519</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426</v>
      </c>
      <c r="B30" s="283"/>
      <c r="C30" s="283"/>
      <c r="D30" s="283"/>
      <c r="E30" s="283"/>
      <c r="F30" s="283"/>
      <c r="G30" s="8">
        <v>24</v>
      </c>
      <c r="H30" s="44">
        <f>SUM(H10:H29)</f>
        <v>277879530</v>
      </c>
      <c r="I30" s="44">
        <f t="shared" ref="I30:Y30" si="5">SUM(I10:I29)</f>
        <v>0</v>
      </c>
      <c r="J30" s="44">
        <f t="shared" si="5"/>
        <v>14549784</v>
      </c>
      <c r="K30" s="44">
        <f t="shared" si="5"/>
        <v>0</v>
      </c>
      <c r="L30" s="44">
        <f t="shared" si="5"/>
        <v>0</v>
      </c>
      <c r="M30" s="44">
        <f t="shared" si="5"/>
        <v>0</v>
      </c>
      <c r="N30" s="44">
        <f t="shared" si="5"/>
        <v>13070429</v>
      </c>
      <c r="O30" s="44">
        <f t="shared" si="5"/>
        <v>0</v>
      </c>
      <c r="P30" s="44">
        <f t="shared" si="5"/>
        <v>-962856</v>
      </c>
      <c r="Q30" s="44">
        <f t="shared" si="5"/>
        <v>-1340474</v>
      </c>
      <c r="R30" s="44">
        <f t="shared" si="5"/>
        <v>0</v>
      </c>
      <c r="S30" s="44">
        <f t="shared" si="5"/>
        <v>0</v>
      </c>
      <c r="T30" s="44">
        <f t="shared" si="5"/>
        <v>0</v>
      </c>
      <c r="U30" s="44">
        <f t="shared" si="5"/>
        <v>-79358519</v>
      </c>
      <c r="V30" s="44">
        <f t="shared" si="5"/>
        <v>-173190434</v>
      </c>
      <c r="W30" s="44">
        <f t="shared" si="5"/>
        <v>50647460</v>
      </c>
      <c r="X30" s="44">
        <f t="shared" si="5"/>
        <v>0</v>
      </c>
      <c r="Y30" s="44">
        <f t="shared" si="5"/>
        <v>50647460</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-188856</v>
      </c>
      <c r="Q32" s="42">
        <f t="shared" si="6"/>
        <v>-865973</v>
      </c>
      <c r="R32" s="42">
        <f t="shared" si="6"/>
        <v>0</v>
      </c>
      <c r="S32" s="42">
        <f t="shared" ref="S32:T32" si="7">SUM(S12:S20)</f>
        <v>0</v>
      </c>
      <c r="T32" s="42">
        <f t="shared" si="7"/>
        <v>0</v>
      </c>
      <c r="U32" s="42">
        <f t="shared" si="6"/>
        <v>0</v>
      </c>
      <c r="V32" s="42">
        <f t="shared" si="6"/>
        <v>0</v>
      </c>
      <c r="W32" s="42">
        <f t="shared" si="6"/>
        <v>-1051889</v>
      </c>
      <c r="X32" s="42">
        <f t="shared" si="6"/>
        <v>0</v>
      </c>
      <c r="Y32" s="42">
        <f t="shared" si="6"/>
        <v>-1051889</v>
      </c>
    </row>
    <row r="33" spans="1:25" ht="31.5" customHeight="1" x14ac:dyDescent="0.2">
      <c r="A33" s="280" t="s">
        <v>427</v>
      </c>
      <c r="B33" s="280"/>
      <c r="C33" s="280"/>
      <c r="D33" s="280"/>
      <c r="E33" s="280"/>
      <c r="F33" s="280"/>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-188856</v>
      </c>
      <c r="Q33" s="42">
        <f t="shared" si="8"/>
        <v>-865973</v>
      </c>
      <c r="R33" s="42">
        <f t="shared" si="8"/>
        <v>0</v>
      </c>
      <c r="S33" s="42">
        <f t="shared" ref="S33:T33" si="9">S11+S32</f>
        <v>0</v>
      </c>
      <c r="T33" s="42">
        <f t="shared" si="9"/>
        <v>0</v>
      </c>
      <c r="U33" s="42">
        <f t="shared" si="8"/>
        <v>0</v>
      </c>
      <c r="V33" s="42">
        <f t="shared" si="8"/>
        <v>-173190434</v>
      </c>
      <c r="W33" s="42">
        <f t="shared" si="8"/>
        <v>-174242323</v>
      </c>
      <c r="X33" s="42">
        <f t="shared" si="8"/>
        <v>0</v>
      </c>
      <c r="Y33" s="42">
        <f t="shared" si="8"/>
        <v>-174242323</v>
      </c>
    </row>
    <row r="34" spans="1:25" ht="30.75" customHeight="1" x14ac:dyDescent="0.2">
      <c r="A34" s="281" t="s">
        <v>428</v>
      </c>
      <c r="B34" s="281"/>
      <c r="C34" s="281"/>
      <c r="D34" s="281"/>
      <c r="E34" s="281"/>
      <c r="F34" s="28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-79358519</v>
      </c>
      <c r="V34" s="44">
        <f t="shared" si="10"/>
        <v>79358519</v>
      </c>
      <c r="W34" s="44">
        <f t="shared" si="10"/>
        <v>0</v>
      </c>
      <c r="X34" s="44">
        <f t="shared" si="10"/>
        <v>0</v>
      </c>
      <c r="Y34" s="44">
        <f t="shared" si="10"/>
        <v>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v>277879530</v>
      </c>
      <c r="I36" s="41">
        <v>350000000</v>
      </c>
      <c r="J36" s="41">
        <v>0</v>
      </c>
      <c r="K36" s="41">
        <v>0</v>
      </c>
      <c r="L36" s="41">
        <v>0</v>
      </c>
      <c r="M36" s="41">
        <v>0</v>
      </c>
      <c r="N36" s="41">
        <v>0</v>
      </c>
      <c r="O36" s="41">
        <v>0</v>
      </c>
      <c r="P36" s="41">
        <v>-975240</v>
      </c>
      <c r="Q36" s="41">
        <v>-1010713</v>
      </c>
      <c r="R36" s="41">
        <v>0</v>
      </c>
      <c r="S36" s="41">
        <v>0</v>
      </c>
      <c r="T36" s="41">
        <v>0</v>
      </c>
      <c r="U36" s="41">
        <v>-51738306</v>
      </c>
      <c r="V36" s="41">
        <v>-358225421</v>
      </c>
      <c r="W36" s="45">
        <f>H36+I36+J36+K36-L36+M36+N36+O36+P36+Q36+R36+U36+V36+S36+T36</f>
        <v>215929850</v>
      </c>
      <c r="X36" s="41">
        <v>0</v>
      </c>
      <c r="Y36" s="45">
        <f t="shared" ref="Y36:Y38" si="12">W36+X36</f>
        <v>215929850</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8" t="s">
        <v>429</v>
      </c>
      <c r="B39" s="288"/>
      <c r="C39" s="288"/>
      <c r="D39" s="288"/>
      <c r="E39" s="288"/>
      <c r="F39" s="288"/>
      <c r="G39" s="7">
        <v>31</v>
      </c>
      <c r="H39" s="42">
        <f>H36+H37+H38</f>
        <v>277879530</v>
      </c>
      <c r="I39" s="42">
        <f t="shared" ref="I39:Y39" si="14">I36+I37+I38</f>
        <v>350000000</v>
      </c>
      <c r="J39" s="42">
        <f t="shared" si="14"/>
        <v>0</v>
      </c>
      <c r="K39" s="42">
        <f t="shared" si="14"/>
        <v>0</v>
      </c>
      <c r="L39" s="42">
        <f t="shared" si="14"/>
        <v>0</v>
      </c>
      <c r="M39" s="42">
        <f t="shared" si="14"/>
        <v>0</v>
      </c>
      <c r="N39" s="42">
        <f t="shared" si="14"/>
        <v>0</v>
      </c>
      <c r="O39" s="42">
        <f t="shared" si="14"/>
        <v>0</v>
      </c>
      <c r="P39" s="42">
        <f t="shared" si="14"/>
        <v>-975240</v>
      </c>
      <c r="Q39" s="42">
        <f t="shared" si="14"/>
        <v>-1010713</v>
      </c>
      <c r="R39" s="42">
        <f t="shared" si="14"/>
        <v>0</v>
      </c>
      <c r="S39" s="42">
        <f t="shared" si="14"/>
        <v>0</v>
      </c>
      <c r="T39" s="42">
        <f t="shared" si="14"/>
        <v>0</v>
      </c>
      <c r="U39" s="42">
        <f t="shared" si="14"/>
        <v>-51738306</v>
      </c>
      <c r="V39" s="42">
        <f t="shared" si="14"/>
        <v>-358225421</v>
      </c>
      <c r="W39" s="42">
        <f t="shared" si="14"/>
        <v>215929850</v>
      </c>
      <c r="X39" s="42">
        <f t="shared" si="14"/>
        <v>0</v>
      </c>
      <c r="Y39" s="42">
        <f t="shared" si="14"/>
        <v>215929850</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f>RDG!J66</f>
        <v>-147416735</v>
      </c>
      <c r="W40" s="45">
        <f t="shared" ref="W40:W58" si="15">H40+I40+J40+K40-L40+M40+N40+O40+P40+Q40+R40+U40+V40+S40+T40</f>
        <v>-147416735</v>
      </c>
      <c r="X40" s="41">
        <v>0</v>
      </c>
      <c r="Y40" s="45">
        <f t="shared" ref="Y40:Y58" si="16">W40+X40</f>
        <v>-147416735</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f>RDG!J100</f>
        <v>108360</v>
      </c>
      <c r="Q43" s="43">
        <v>0</v>
      </c>
      <c r="R43" s="43">
        <v>0</v>
      </c>
      <c r="S43" s="41">
        <v>0</v>
      </c>
      <c r="T43" s="41">
        <v>0</v>
      </c>
      <c r="U43" s="41">
        <v>0</v>
      </c>
      <c r="V43" s="41">
        <v>0</v>
      </c>
      <c r="W43" s="45">
        <f t="shared" si="15"/>
        <v>108360</v>
      </c>
      <c r="X43" s="41">
        <v>0</v>
      </c>
      <c r="Y43" s="45">
        <f t="shared" si="16"/>
        <v>108360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f>RDG!J101</f>
        <v>353305</v>
      </c>
      <c r="R44" s="43">
        <v>0</v>
      </c>
      <c r="S44" s="41">
        <v>0</v>
      </c>
      <c r="T44" s="41">
        <v>0</v>
      </c>
      <c r="U44" s="41">
        <v>0</v>
      </c>
      <c r="V44" s="41">
        <v>0</v>
      </c>
      <c r="W44" s="45">
        <f t="shared" si="15"/>
        <v>353305</v>
      </c>
      <c r="X44" s="41">
        <v>0</v>
      </c>
      <c r="Y44" s="45">
        <f t="shared" si="16"/>
        <v>353305</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2" t="s">
        <v>419</v>
      </c>
      <c r="B50" s="282"/>
      <c r="C50" s="282"/>
      <c r="D50" s="282"/>
      <c r="E50" s="282"/>
      <c r="F50" s="282"/>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-358225421</v>
      </c>
      <c r="V57" s="41">
        <v>358225421</v>
      </c>
      <c r="W57" s="45">
        <f t="shared" si="15"/>
        <v>0</v>
      </c>
      <c r="X57" s="41">
        <v>0</v>
      </c>
      <c r="Y57" s="45">
        <f t="shared" si="16"/>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3" t="s">
        <v>432</v>
      </c>
      <c r="B59" s="283"/>
      <c r="C59" s="283"/>
      <c r="D59" s="283"/>
      <c r="E59" s="283"/>
      <c r="F59" s="283"/>
      <c r="G59" s="8">
        <v>51</v>
      </c>
      <c r="H59" s="44">
        <f>SUM(H39:H58)</f>
        <v>627879530</v>
      </c>
      <c r="I59" s="44">
        <f t="shared" ref="I59:Y59" si="17">SUM(I39:I58)</f>
        <v>0</v>
      </c>
      <c r="J59" s="44">
        <f t="shared" si="17"/>
        <v>0</v>
      </c>
      <c r="K59" s="44">
        <f t="shared" si="17"/>
        <v>0</v>
      </c>
      <c r="L59" s="44">
        <f t="shared" si="17"/>
        <v>0</v>
      </c>
      <c r="M59" s="44">
        <f t="shared" si="17"/>
        <v>0</v>
      </c>
      <c r="N59" s="44">
        <f t="shared" si="17"/>
        <v>0</v>
      </c>
      <c r="O59" s="44">
        <f t="shared" si="17"/>
        <v>0</v>
      </c>
      <c r="P59" s="44">
        <f t="shared" si="17"/>
        <v>-866880</v>
      </c>
      <c r="Q59" s="44">
        <f t="shared" si="17"/>
        <v>-657408</v>
      </c>
      <c r="R59" s="44">
        <f t="shared" si="17"/>
        <v>0</v>
      </c>
      <c r="S59" s="44">
        <f t="shared" si="17"/>
        <v>0</v>
      </c>
      <c r="T59" s="44">
        <f t="shared" si="17"/>
        <v>0</v>
      </c>
      <c r="U59" s="44">
        <f t="shared" si="17"/>
        <v>-409963727</v>
      </c>
      <c r="V59" s="44">
        <f t="shared" si="17"/>
        <v>-147416735</v>
      </c>
      <c r="W59" s="44">
        <f t="shared" si="17"/>
        <v>68974780</v>
      </c>
      <c r="X59" s="44">
        <f t="shared" si="17"/>
        <v>0</v>
      </c>
      <c r="Y59" s="44">
        <f t="shared" si="17"/>
        <v>68974780</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433</v>
      </c>
      <c r="B61" s="280"/>
      <c r="C61" s="280"/>
      <c r="D61" s="280"/>
      <c r="E61" s="280"/>
      <c r="F61" s="28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108360</v>
      </c>
      <c r="Q61" s="45">
        <f t="shared" si="18"/>
        <v>353305</v>
      </c>
      <c r="R61" s="45">
        <f t="shared" si="18"/>
        <v>0</v>
      </c>
      <c r="S61" s="45">
        <f t="shared" ref="S61:T61" si="19">SUM(S41:S49)</f>
        <v>0</v>
      </c>
      <c r="T61" s="45">
        <f t="shared" si="19"/>
        <v>0</v>
      </c>
      <c r="U61" s="45">
        <f t="shared" si="18"/>
        <v>0</v>
      </c>
      <c r="V61" s="45">
        <f t="shared" si="18"/>
        <v>0</v>
      </c>
      <c r="W61" s="45">
        <f t="shared" si="18"/>
        <v>461665</v>
      </c>
      <c r="X61" s="45">
        <f t="shared" si="18"/>
        <v>0</v>
      </c>
      <c r="Y61" s="45">
        <f t="shared" si="18"/>
        <v>461665</v>
      </c>
    </row>
    <row r="62" spans="1:25" ht="27.75" customHeight="1" x14ac:dyDescent="0.2">
      <c r="A62" s="280" t="s">
        <v>434</v>
      </c>
      <c r="B62" s="280"/>
      <c r="C62" s="280"/>
      <c r="D62" s="280"/>
      <c r="E62" s="280"/>
      <c r="F62" s="28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108360</v>
      </c>
      <c r="Q62" s="45">
        <f t="shared" si="20"/>
        <v>353305</v>
      </c>
      <c r="R62" s="45">
        <f t="shared" si="20"/>
        <v>0</v>
      </c>
      <c r="S62" s="45">
        <f t="shared" ref="S62:T62" si="21">S40+S61</f>
        <v>0</v>
      </c>
      <c r="T62" s="45">
        <f t="shared" si="21"/>
        <v>0</v>
      </c>
      <c r="U62" s="45">
        <f t="shared" si="20"/>
        <v>0</v>
      </c>
      <c r="V62" s="45">
        <f t="shared" si="20"/>
        <v>-147416735</v>
      </c>
      <c r="W62" s="45">
        <f t="shared" si="20"/>
        <v>-146955070</v>
      </c>
      <c r="X62" s="45">
        <f t="shared" si="20"/>
        <v>0</v>
      </c>
      <c r="Y62" s="45">
        <f t="shared" si="20"/>
        <v>-146955070</v>
      </c>
    </row>
    <row r="63" spans="1:25" ht="29.25" customHeight="1" x14ac:dyDescent="0.2">
      <c r="A63" s="281" t="s">
        <v>435</v>
      </c>
      <c r="B63" s="281"/>
      <c r="C63" s="281"/>
      <c r="D63" s="281"/>
      <c r="E63" s="281"/>
      <c r="F63" s="281"/>
      <c r="G63" s="8">
        <v>54</v>
      </c>
      <c r="H63" s="46">
        <f>SUM(H50:H58)</f>
        <v>350000000</v>
      </c>
      <c r="I63" s="46">
        <f t="shared" ref="I63:Y63" si="22">SUM(I50:I58)</f>
        <v>-350000000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-358225421</v>
      </c>
      <c r="V63" s="46">
        <f t="shared" si="22"/>
        <v>358225421</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66" workbookViewId="0">
      <selection activeCell="P34" sqref="P34"/>
    </sheetView>
  </sheetViews>
  <sheetFormatPr defaultRowHeight="12.75" x14ac:dyDescent="0.2"/>
  <cols>
    <col min="7" max="7" width="14.42578125" customWidth="1"/>
    <col min="9" max="9" width="29.7109375" customWidth="1"/>
  </cols>
  <sheetData>
    <row r="1" spans="1:9" x14ac:dyDescent="0.2">
      <c r="A1" s="307" t="s">
        <v>468</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85" customHeight="1" x14ac:dyDescent="0.2">
      <c r="A40" s="308"/>
      <c r="B40" s="308"/>
      <c r="C40" s="308"/>
      <c r="D40" s="308"/>
      <c r="E40" s="308"/>
      <c r="F40" s="308"/>
      <c r="G40" s="308"/>
      <c r="H40" s="308"/>
      <c r="I40" s="308"/>
    </row>
  </sheetData>
  <mergeCells count="1">
    <mergeCell ref="A1:I40"/>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2090b57c-2e4d-4ed9-b313-510fc704fe75"/>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2021-07-29T12:04:41Z</cp:lastPrinted>
  <dcterms:created xsi:type="dcterms:W3CDTF">2008-10-17T11:51:54Z</dcterms:created>
  <dcterms:modified xsi:type="dcterms:W3CDTF">2021-07-29T12:06:31Z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