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O:\FINANCIJE\Zrinka\Godišnji izvještaji i obračuni\Izvještaji\2024\TFI2024\1Q2024\"/>
    </mc:Choice>
  </mc:AlternateContent>
  <xr:revisionPtr revIDLastSave="0" documentId="13_ncr:1_{72C8BEDB-BE2E-422A-BCBF-4E8C73B27142}" xr6:coauthVersionLast="47" xr6:coauthVersionMax="47" xr10:uidLastSave="{00000000-0000-0000-0000-000000000000}"/>
  <bookViews>
    <workbookView xWindow="-60" yWindow="135" windowWidth="16980" windowHeight="12615"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Bilješke!$A$1:$I$26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I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<sst xmlns="http://schemas.openxmlformats.org/spreadsheetml/2006/main" count="536" uniqueCount="470">
  <si>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</si>
  <si>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</si>
  <si>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</si>
  <si>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</si>
  <si>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</si>
  <si>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</si>
  <si>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</si>
  <si>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</si>
  <si>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</si>
  <si>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</si>
  <si>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</si>
  <si>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</si>
  <si>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</si>
  <si>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</si>
  <si>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</si>
  <si>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</si>
  <si>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</si>
  <si>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</si>
  <si>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</si>
  <si>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</si>
  <si>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</si>
  <si>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</si>
  <si>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</si>
  <si>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</si>
  <si>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</si>
  <si>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</si>
  <si>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</si>
  <si>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</si>
  <si>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</si>
  <si>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</si>
  <si>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</si>
  <si>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</si>
  <si>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</si>
  <si>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</si>
  <si>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</si>
  <si>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</si>
  <si>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</si>
  <si>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</si>
  <si>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</si>
  <si>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</si>
  <si>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</si>
  <si>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</si>
  <si>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</si>
  <si>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</si>
  <si>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</si>
  <si>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</si>
  <si>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</si>
  <si>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</si>
  <si>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</si>
  <si>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</si>
  <si>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</si>
  <si>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</si>
  <si>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</si>
  <si>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</si>
  <si>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</si>
  <si>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</si>
  <si>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</si>
  <si>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</si>
  <si>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</si>
  <si>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</si>
  <si>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</si>
  <si>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</si>
  <si>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</si>
  <si>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</si>
  <si>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</si>
  <si>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</si>
  <si>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</si>
  <si>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</si>
  <si>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</si>
  <si>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</si>
  <si>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</si>
  <si>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</si>
  <si>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</si>
  <si>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</si>
  <si>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</si>
  <si>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</si>
  <si>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</si>
  <si>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</si>
  <si>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</si>
  <si>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</si>
  <si>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</si>
  <si>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</si>
  <si>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</si>
  <si>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</si>
  <si>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</si>
  <si>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</si>
  <si>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</si>
  <si>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</si>
  <si>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</si>
  <si>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</si>
  <si>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</si>
  <si>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</si>
  <si>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</si>
  <si>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</si>
  <si>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</si>
  <si>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</si>
  <si>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</si>
  <si>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</si>
  <si>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</si>
  <si>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</si>
  <si>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</si>
  <si>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</si>
  <si>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</si>
  <si>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</si>
  <si>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</si>
  <si>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</si>
  <si>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</si>
  <si>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</si>
  <si>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</si>
  <si>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</si>
  <si>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</si>
  <si>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</si>
  <si>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</si>
  <si>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</si>
  <si>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</si>
  <si>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</si>
  <si>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</si>
  <si>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</si>
  <si>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</si>
  <si>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</si>
  <si>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</si>
  <si>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</si>
  <si>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</si>
  <si>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</si>
  <si>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</si>
  <si>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</si>
  <si>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</si>
  <si>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</si>
  <si>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</si>
  <si>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</si>
  <si>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</si>
  <si>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</si>
  <si>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</si>
  <si>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</si>
  <si>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</si>
  <si>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</si>
  <si>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</si>
  <si>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</si>
  <si>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</si>
  <si>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</si>
  <si>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</si>
  <si>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</si>
  <si>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</si>
  <si>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</si>
  <si>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</si>
  <si>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</si>
  <si>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</si>
  <si>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</si>
  <si>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</si>
  <si>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</si>
  <si>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</si>
  <si>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</si>
  <si>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</si>
  <si>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</si>
  <si>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</si>
  <si>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</si>
  <si>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</si>
  <si>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</si>
  <si>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</si>
  <si>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</si>
  <si>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</si>
  <si>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</si>
  <si>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</si>
  <si>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</si>
  <si>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</si>
  <si>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</si>
  <si>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</si>
  <si>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</si>
  <si>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</si>
  <si>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</si>
  <si>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</si>
  <si>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</si>
  <si>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</si>
  <si>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</si>
  <si>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</si>
  <si>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</si>
  <si>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</si>
  <si>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</si>
  <si>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</si>
  <si>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</si>
  <si>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</si>
  <si>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</si>
  <si>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</si>
  <si>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</si>
  <si>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</si>
  <si>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</si>
  <si>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</si>
  <si>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</si>
  <si>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</si>
  <si>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</si>
  <si>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</si>
  <si>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</si>
  <si>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</si>
  <si>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</si>
  <si>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</si>
  <si>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</si>
  <si>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</si>
  <si>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</si>
  <si>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</si>
  <si>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</si>
  <si>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</si>
  <si>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</si>
  <si>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</si>
  <si>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</si>
  <si>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</si>
  <si>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</si>
  <si>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</si>
  <si>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</si>
  <si>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</si>
  <si>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</si>
  <si>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</si>
  <si>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</si>
  <si>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</si>
  <si>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</si>
  <si>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</si>
  <si>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</si>
  <si>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</si>
  <si>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</si>
  <si>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</si>
  <si>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</si>
  <si>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</si>
  <si>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</si>
  <si>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</si>
  <si>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</si>
  <si>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</si>
  <si>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</si>
  <si>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</si>
  <si>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</si>
  <si>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</si>
  <si>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</si>
  <si>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</si>
  <si>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</si>
  <si>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</si>
  <si>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</si>
  <si>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</si>
  <si>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</si>
  <si>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</si>
  <si>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</si>
  <si>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</si>
  <si>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</si>
  <si>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</si>
  <si>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</si>
  <si>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</si>
  <si>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</si>
  <si>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</si>
  <si>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</si>
  <si>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</si>
  <si>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</si>
  <si>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</si>
  <si>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</si>
  <si>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</si>
  <si>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</si>
  <si>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</si>
  <si>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</si>
  <si>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</si>
  <si>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</si>
  <si>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</si>
  <si>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</si>
  <si>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</si>
  <si>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</si>
  <si>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</si>
  <si>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</si>
  <si>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</si>
  <si>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</si>
  <si>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</si>
  <si>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</si>
  <si>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</si>
  <si>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</si>
  <si>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</si>
  <si>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</si>
  <si>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</si>
  <si>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</si>
  <si>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</si>
  <si>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</si>
  <si>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</si>
  <si>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</si>
  <si>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</si>
  <si>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</si>
  <si>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</si>
  <si>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</si>
  <si>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</si>
  <si>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</si>
  <si>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</si>
  <si>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</si>
  <si>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</si>
  <si>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</si>
  <si>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</si>
  <si>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</si>
  <si>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</si>
  <si>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</si>
  <si>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</si>
  <si>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</si>
  <si>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</si>
  <si>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</si>
  <si>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</si>
  <si>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</si>
  <si>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</si>
  <si>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</si>
  <si>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</si>
  <si>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</si>
  <si>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</si>
  <si>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</si>
  <si>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</si>
  <si>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</si>
  <si>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</si>
  <si>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</si>
  <si>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</si>
  <si>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</si>
  <si>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</si>
  <si>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</si>
  <si>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</si>
  <si>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</si>
  <si>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</si>
  <si>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</si>
  <si>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</si>
  <si>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</si>
  <si>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</si>
  <si>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</si>
  <si>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</si>
  <si>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</si>
  <si>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</si>
  <si>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</si>
  <si>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</si>
  <si>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</si>
  <si>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</si>
  <si>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</si>
  <si>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</si>
  <si>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</si>
  <si>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</si>
  <si>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</si>
  <si>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</si>
  <si>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</si>
  <si>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</si>
  <si>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</si>
  <si>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</si>
  <si>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</si>
  <si>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</si>
  <si>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</si>
  <si>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</si>
  <si>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</si>
  <si>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</si>
  <si>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</si>
  <si>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</si>
  <si>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</si>
  <si>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</si>
  <si>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</si>
  <si>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</si>
  <si>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</si>
  <si>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</si>
  <si>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</si>
  <si>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</si>
  <si>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</si>
  <si>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</si>
  <si>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</si>
  <si>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</si>
  <si>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</si>
  <si>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</si>
  <si>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</si>
  <si>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</si>
  <si>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</si>
  <si>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</si>
  <si>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</si>
  <si>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</si>
  <si>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</si>
  <si>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</si>
  <si>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</si>
  <si>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</si>
  <si>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</si>
  <si>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</si>
  <si>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</si>
  <si>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</si>
  <si>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</si>
  <si>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</si>
  <si>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</si>
  <si>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</si>
  <si>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</si>
  <si>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</si>
  <si>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</si>
  <si>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</si>
  <si>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</si>
  <si>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</si>
  <si>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</si>
  <si>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</si>
  <si>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</si>
  <si>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</si>
  <si>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</si>
  <si>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</si>
  <si>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</si>
  <si>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</si>
  <si>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</si>
  <si>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</si>
  <si>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</si>
  <si>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</si>
  <si>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</si>
  <si>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</si>
  <si>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</si>
  <si>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</si>
  <si>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</si>
  <si>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</si>
  <si>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</si>
  <si>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</si>
  <si>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</si>
  <si>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</si>
  <si>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</si>
  <si>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</si>
  <si>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</si>
  <si>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</si>
  <si>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</si>
  <si>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</si>
  <si>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</si>
  <si>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</si>
  <si>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</si>
  <si>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</si>
  <si>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</si>
  <si>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</si>
  <si>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</si>
  <si>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</si>
  <si>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</si>
  <si>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</si>
  <si>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</si>
  <si>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</si>
  <si>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</si>
  <si>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</si>
  <si>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</si>
  <si>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</si>
  <si>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</si>
  <si>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</si>
  <si>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</si>
  <si>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</si>
  <si>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</si>
  <si>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</si>
  <si>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</si>
  <si>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</si>
  <si>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</si>
  <si>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</si>
  <si>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</si>
  <si>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</si>
  <si>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</si>
  <si>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</si>
  <si>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</si>
  <si>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</si>
  <si>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</si>
  <si>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</si>
  <si>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</si>
  <si>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</si>
  <si>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</si>
  <si>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</si>
  <si>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</si>
  <si>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</si>
  <si>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</si>
  <si>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03108252</t>
  </si>
  <si>
    <t>070016015</t>
  </si>
  <si>
    <t>16536095427</t>
  </si>
  <si>
    <t>747800A0S9QDGEWA8L39</t>
  </si>
  <si>
    <t>1215</t>
  </si>
  <si>
    <t>Čateks d.d.</t>
  </si>
  <si>
    <t>Čakovec</t>
  </si>
  <si>
    <t>Zrinsko-Frankopanska 25</t>
  </si>
  <si>
    <t>financije@cateks.hr</t>
  </si>
  <si>
    <t>Zrinka Mlinarić</t>
  </si>
  <si>
    <t>040379431</t>
  </si>
  <si>
    <t>z.bencic@cateks.hr</t>
  </si>
  <si>
    <t>TPA Audit d.o.o.</t>
  </si>
  <si>
    <t>Igor Arbutina</t>
  </si>
  <si>
    <t xml:space="preserve">Obveznik:   </t>
  </si>
  <si>
    <t>https://cateks.hr/</t>
  </si>
  <si>
    <t>stanje na dan 31.03.2024</t>
  </si>
  <si>
    <t>u razdoblju 1.1.2024 do 31.03.2024</t>
  </si>
  <si>
    <t>u razdoblju 1.1.2024. do 31.03.2024.</t>
  </si>
  <si>
    <t>BILJEŠKE UZ FINANCIJSKE IZVJEŠTAJE - TFI
(koji se sastavljaju za tromjesečna razdoblja)
Naziv izdavatelja: Čateks d.d.
Sjedište: Zrinsko-Frankopanska ulica 25, 40 000 Čakovec
OIB: 16536095427 MBO: 03108252
Izvještajno razdoblje: 01.01.2024. do 31.03.2024.
Bilješke uz financijske izvještaje priložene su u Izvještaju Uprave o stanju društva Čateks d..d za prvo tromjesečje 2024. godine. Izvještaj Uprave dostupan je na internet stranici Zagrebačke burze.
Godišnji izvještaj Čateks d.d. za 2023.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01.01.2024. do 31.03.2024 godine bio je 236.
Nominalna vrijednost dionice iznosi 26,00€, broj izdanih dionica 224.766.
Financijski izvještaji objavljuju se na sljedećim stranicama: www.cateks.hr, www.hanfa.hr, www.zse.hr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</si>
</sst>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35"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450</v>
      </c>
      <c r="D11" s="140"/>
      <c r="E11" s="96"/>
      <c r="F11" s="148" t="s">
        <v>333</v>
      </c>
      <c r="G11" s="138"/>
      <c r="H11" s="149" t="s">
        <v>449</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40000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465</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236</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459</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460</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461</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462</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463</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4" zoomScaleNormal="100" zoomScaleSheetLayoutView="100" workbookViewId="0">
      <selection activeCell="J114" sqref="J11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466</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464</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10541689</v>
      </c>
      <c r="I9" s="120">
        <f>I10+I17+I27+I38+I43</f>
        <v>10379558</v>
      </c>
    </row>
    <row r="10" spans="1:9" ht="12.75" customHeight="1" x14ac:dyDescent="0.2">
      <c r="A10" s="183" t="s">
        <v>5</v>
      </c>
      <c r="B10" s="183"/>
      <c r="C10" s="183"/>
      <c r="D10" s="183"/>
      <c r="E10" s="183"/>
      <c r="F10" s="183"/>
      <c r="G10" s="12">
        <v>3</v>
      </c>
      <c r="H10" s="120">
        <f>H11+H12+H13+H14+H15+H16</f>
        <v>270106</v>
      </c>
      <c r="I10" s="120">
        <f>I11+I12+I13+I14+I15+I16</f>
        <v>247152</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270106</v>
      </c>
      <c r="I12" s="18">
        <v>247152</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10271583</v>
      </c>
      <c r="I17" s="120">
        <f>I18+I19+I20+I21+I22+I23+I24+I25+I26</f>
        <v>10132406</v>
      </c>
    </row>
    <row r="18" spans="1:9" ht="12.75" customHeight="1" x14ac:dyDescent="0.2">
      <c r="A18" s="182" t="s">
        <v>13</v>
      </c>
      <c r="B18" s="182"/>
      <c r="C18" s="182"/>
      <c r="D18" s="182"/>
      <c r="E18" s="182"/>
      <c r="F18" s="182"/>
      <c r="G18" s="11">
        <v>11</v>
      </c>
      <c r="H18" s="18">
        <v>3000968</v>
      </c>
      <c r="I18" s="18">
        <v>3000968</v>
      </c>
    </row>
    <row r="19" spans="1:9" ht="12.75" customHeight="1" x14ac:dyDescent="0.2">
      <c r="A19" s="182" t="s">
        <v>14</v>
      </c>
      <c r="B19" s="182"/>
      <c r="C19" s="182"/>
      <c r="D19" s="182"/>
      <c r="E19" s="182"/>
      <c r="F19" s="182"/>
      <c r="G19" s="11">
        <v>12</v>
      </c>
      <c r="H19" s="18">
        <v>2476025</v>
      </c>
      <c r="I19" s="18">
        <v>2430282</v>
      </c>
    </row>
    <row r="20" spans="1:9" ht="12.75" customHeight="1" x14ac:dyDescent="0.2">
      <c r="A20" s="182" t="s">
        <v>15</v>
      </c>
      <c r="B20" s="182"/>
      <c r="C20" s="182"/>
      <c r="D20" s="182"/>
      <c r="E20" s="182"/>
      <c r="F20" s="182"/>
      <c r="G20" s="11">
        <v>13</v>
      </c>
      <c r="H20" s="18">
        <v>3449067</v>
      </c>
      <c r="I20" s="18">
        <v>4292843</v>
      </c>
    </row>
    <row r="21" spans="1:9" ht="12.75" customHeight="1" x14ac:dyDescent="0.2">
      <c r="A21" s="182" t="s">
        <v>16</v>
      </c>
      <c r="B21" s="182"/>
      <c r="C21" s="182"/>
      <c r="D21" s="182"/>
      <c r="E21" s="182"/>
      <c r="F21" s="182"/>
      <c r="G21" s="11">
        <v>14</v>
      </c>
      <c r="H21" s="18">
        <v>138031</v>
      </c>
      <c r="I21" s="18">
        <v>136067</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855054</v>
      </c>
      <c r="I23" s="18">
        <v>195375</v>
      </c>
    </row>
    <row r="24" spans="1:9" ht="12.75" customHeight="1" x14ac:dyDescent="0.2">
      <c r="A24" s="182" t="s">
        <v>19</v>
      </c>
      <c r="B24" s="182"/>
      <c r="C24" s="182"/>
      <c r="D24" s="182"/>
      <c r="E24" s="182"/>
      <c r="F24" s="182"/>
      <c r="G24" s="11">
        <v>17</v>
      </c>
      <c r="H24" s="18">
        <v>351748</v>
      </c>
      <c r="I24" s="18">
        <v>76181</v>
      </c>
    </row>
    <row r="25" spans="1:9" ht="12.75" customHeight="1" x14ac:dyDescent="0.2">
      <c r="A25" s="182" t="s">
        <v>20</v>
      </c>
      <c r="B25" s="182"/>
      <c r="C25" s="182"/>
      <c r="D25" s="182"/>
      <c r="E25" s="182"/>
      <c r="F25" s="182"/>
      <c r="G25" s="11">
        <v>18</v>
      </c>
      <c r="H25" s="18">
        <v>690</v>
      </c>
      <c r="I25" s="18">
        <v>690</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0</v>
      </c>
      <c r="I27" s="120">
        <f>SUM(I28:I37)</f>
        <v>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10340609</v>
      </c>
      <c r="I44" s="120">
        <f>I45+I53+I60+I70</f>
        <v>11734101</v>
      </c>
    </row>
    <row r="45" spans="1:9" ht="12.75" customHeight="1" x14ac:dyDescent="0.2">
      <c r="A45" s="183" t="s">
        <v>39</v>
      </c>
      <c r="B45" s="183"/>
      <c r="C45" s="183"/>
      <c r="D45" s="183"/>
      <c r="E45" s="183"/>
      <c r="F45" s="183"/>
      <c r="G45" s="12">
        <v>38</v>
      </c>
      <c r="H45" s="120">
        <f>SUM(H46:H52)</f>
        <v>6309448</v>
      </c>
      <c r="I45" s="120">
        <f>SUM(I46:I52)</f>
        <v>6754374</v>
      </c>
    </row>
    <row r="46" spans="1:9" ht="12.75" customHeight="1" x14ac:dyDescent="0.2">
      <c r="A46" s="182" t="s">
        <v>40</v>
      </c>
      <c r="B46" s="182"/>
      <c r="C46" s="182"/>
      <c r="D46" s="182"/>
      <c r="E46" s="182"/>
      <c r="F46" s="182"/>
      <c r="G46" s="11">
        <v>39</v>
      </c>
      <c r="H46" s="18">
        <v>2125154</v>
      </c>
      <c r="I46" s="18">
        <v>2350418</v>
      </c>
    </row>
    <row r="47" spans="1:9" ht="12.75" customHeight="1" x14ac:dyDescent="0.2">
      <c r="A47" s="182" t="s">
        <v>41</v>
      </c>
      <c r="B47" s="182"/>
      <c r="C47" s="182"/>
      <c r="D47" s="182"/>
      <c r="E47" s="182"/>
      <c r="F47" s="182"/>
      <c r="G47" s="11">
        <v>40</v>
      </c>
      <c r="H47" s="18">
        <v>1973710</v>
      </c>
      <c r="I47" s="18">
        <v>2357290</v>
      </c>
    </row>
    <row r="48" spans="1:9" ht="12.75" customHeight="1" x14ac:dyDescent="0.2">
      <c r="A48" s="182" t="s">
        <v>42</v>
      </c>
      <c r="B48" s="182"/>
      <c r="C48" s="182"/>
      <c r="D48" s="182"/>
      <c r="E48" s="182"/>
      <c r="F48" s="182"/>
      <c r="G48" s="11">
        <v>41</v>
      </c>
      <c r="H48" s="18">
        <v>2206367</v>
      </c>
      <c r="I48" s="18">
        <v>2042398</v>
      </c>
    </row>
    <row r="49" spans="1:9" ht="12.75" customHeight="1" x14ac:dyDescent="0.2">
      <c r="A49" s="182" t="s">
        <v>43</v>
      </c>
      <c r="B49" s="182"/>
      <c r="C49" s="182"/>
      <c r="D49" s="182"/>
      <c r="E49" s="182"/>
      <c r="F49" s="182"/>
      <c r="G49" s="11">
        <v>42</v>
      </c>
      <c r="H49" s="18">
        <v>468</v>
      </c>
      <c r="I49" s="18">
        <v>427</v>
      </c>
    </row>
    <row r="50" spans="1:9" ht="12.75" customHeight="1" x14ac:dyDescent="0.2">
      <c r="A50" s="182" t="s">
        <v>44</v>
      </c>
      <c r="B50" s="182"/>
      <c r="C50" s="182"/>
      <c r="D50" s="182"/>
      <c r="E50" s="182"/>
      <c r="F50" s="182"/>
      <c r="G50" s="11">
        <v>43</v>
      </c>
      <c r="H50" s="18">
        <v>3749</v>
      </c>
      <c r="I50" s="18">
        <v>3841</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2684023</v>
      </c>
      <c r="I53" s="120">
        <f>SUM(I54:I59)</f>
        <v>4247409</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2562000</v>
      </c>
      <c r="I56" s="18">
        <v>4129198</v>
      </c>
    </row>
    <row r="57" spans="1:9" ht="12.75" customHeight="1" x14ac:dyDescent="0.2">
      <c r="A57" s="182" t="s">
        <v>51</v>
      </c>
      <c r="B57" s="182"/>
      <c r="C57" s="182"/>
      <c r="D57" s="182"/>
      <c r="E57" s="182"/>
      <c r="F57" s="182"/>
      <c r="G57" s="11">
        <v>50</v>
      </c>
      <c r="H57" s="18">
        <v>5078</v>
      </c>
      <c r="I57" s="18">
        <v>1385</v>
      </c>
    </row>
    <row r="58" spans="1:9" ht="12.75" customHeight="1" x14ac:dyDescent="0.2">
      <c r="A58" s="182" t="s">
        <v>52</v>
      </c>
      <c r="B58" s="182"/>
      <c r="C58" s="182"/>
      <c r="D58" s="182"/>
      <c r="E58" s="182"/>
      <c r="F58" s="182"/>
      <c r="G58" s="11">
        <v>51</v>
      </c>
      <c r="H58" s="18">
        <v>108306</v>
      </c>
      <c r="I58" s="18">
        <v>107909</v>
      </c>
    </row>
    <row r="59" spans="1:9" ht="12.75" customHeight="1" x14ac:dyDescent="0.2">
      <c r="A59" s="182" t="s">
        <v>53</v>
      </c>
      <c r="B59" s="182"/>
      <c r="C59" s="182"/>
      <c r="D59" s="182"/>
      <c r="E59" s="182"/>
      <c r="F59" s="182"/>
      <c r="G59" s="11">
        <v>52</v>
      </c>
      <c r="H59" s="18">
        <v>8639</v>
      </c>
      <c r="I59" s="18">
        <v>8917</v>
      </c>
    </row>
    <row r="60" spans="1:9" ht="12.75" customHeight="1" x14ac:dyDescent="0.2">
      <c r="A60" s="183" t="s">
        <v>54</v>
      </c>
      <c r="B60" s="183"/>
      <c r="C60" s="183"/>
      <c r="D60" s="183"/>
      <c r="E60" s="183"/>
      <c r="F60" s="183"/>
      <c r="G60" s="12">
        <v>53</v>
      </c>
      <c r="H60" s="120">
        <f>SUM(H61:H69)</f>
        <v>123759</v>
      </c>
      <c r="I60" s="120">
        <f>SUM(I61:I69)</f>
        <v>18933</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123759</v>
      </c>
      <c r="I68" s="18">
        <v>18933</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1223379</v>
      </c>
      <c r="I70" s="18">
        <v>713385</v>
      </c>
    </row>
    <row r="71" spans="1:9" ht="12.75" customHeight="1" x14ac:dyDescent="0.2">
      <c r="A71" s="198" t="s">
        <v>58</v>
      </c>
      <c r="B71" s="198"/>
      <c r="C71" s="198"/>
      <c r="D71" s="198"/>
      <c r="E71" s="198"/>
      <c r="F71" s="198"/>
      <c r="G71" s="11">
        <v>64</v>
      </c>
      <c r="H71" s="18">
        <v>30303</v>
      </c>
      <c r="I71" s="18">
        <v>70972</v>
      </c>
    </row>
    <row r="72" spans="1:9" ht="12.75" customHeight="1" x14ac:dyDescent="0.2">
      <c r="A72" s="184" t="s">
        <v>304</v>
      </c>
      <c r="B72" s="184"/>
      <c r="C72" s="184"/>
      <c r="D72" s="184"/>
      <c r="E72" s="184"/>
      <c r="F72" s="184"/>
      <c r="G72" s="12">
        <v>65</v>
      </c>
      <c r="H72" s="120">
        <f>H8+H9+H44+H71</f>
        <v>20912601</v>
      </c>
      <c r="I72" s="120">
        <f>I8+I9+I44+I71</f>
        <v>22184631</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10351871</v>
      </c>
      <c r="I75" s="121">
        <f>I76+I77+I78+I84+I85+I91+I94+I97</f>
        <v>10478498</v>
      </c>
    </row>
    <row r="76" spans="1:9" ht="12.75" customHeight="1" x14ac:dyDescent="0.2">
      <c r="A76" s="182" t="s">
        <v>61</v>
      </c>
      <c r="B76" s="182"/>
      <c r="C76" s="182"/>
      <c r="D76" s="182"/>
      <c r="E76" s="182"/>
      <c r="F76" s="182"/>
      <c r="G76" s="11">
        <v>68</v>
      </c>
      <c r="H76" s="18">
        <v>5843916</v>
      </c>
      <c r="I76" s="18">
        <v>5843916</v>
      </c>
    </row>
    <row r="77" spans="1:9" ht="12.75" customHeight="1" x14ac:dyDescent="0.2">
      <c r="A77" s="182" t="s">
        <v>62</v>
      </c>
      <c r="B77" s="182"/>
      <c r="C77" s="182"/>
      <c r="D77" s="182"/>
      <c r="E77" s="182"/>
      <c r="F77" s="182"/>
      <c r="G77" s="11">
        <v>69</v>
      </c>
      <c r="H77" s="18">
        <v>691382</v>
      </c>
      <c r="I77" s="18">
        <v>691382</v>
      </c>
    </row>
    <row r="78" spans="1:9" ht="12.75" customHeight="1" x14ac:dyDescent="0.2">
      <c r="A78" s="183" t="s">
        <v>63</v>
      </c>
      <c r="B78" s="183"/>
      <c r="C78" s="183"/>
      <c r="D78" s="183"/>
      <c r="E78" s="183"/>
      <c r="F78" s="183"/>
      <c r="G78" s="12">
        <v>70</v>
      </c>
      <c r="H78" s="121">
        <f>SUM(H79:H83)</f>
        <v>251642</v>
      </c>
      <c r="I78" s="121">
        <f>SUM(I79:I83)</f>
        <v>251642</v>
      </c>
    </row>
    <row r="79" spans="1:9" ht="12.75" customHeight="1" x14ac:dyDescent="0.2">
      <c r="A79" s="182" t="s">
        <v>64</v>
      </c>
      <c r="B79" s="182"/>
      <c r="C79" s="182"/>
      <c r="D79" s="182"/>
      <c r="E79" s="182"/>
      <c r="F79" s="182"/>
      <c r="G79" s="11">
        <v>71</v>
      </c>
      <c r="H79" s="18">
        <v>326765</v>
      </c>
      <c r="I79" s="18">
        <v>326765</v>
      </c>
    </row>
    <row r="80" spans="1:9" ht="12.75" customHeight="1" x14ac:dyDescent="0.2">
      <c r="A80" s="182" t="s">
        <v>65</v>
      </c>
      <c r="B80" s="182"/>
      <c r="C80" s="182"/>
      <c r="D80" s="182"/>
      <c r="E80" s="182"/>
      <c r="F80" s="182"/>
      <c r="G80" s="11">
        <v>72</v>
      </c>
      <c r="H80" s="18">
        <v>269728</v>
      </c>
      <c r="I80" s="18">
        <v>269728</v>
      </c>
    </row>
    <row r="81" spans="1:9" ht="12.75" customHeight="1" x14ac:dyDescent="0.2">
      <c r="A81" s="182" t="s">
        <v>66</v>
      </c>
      <c r="B81" s="182"/>
      <c r="C81" s="182"/>
      <c r="D81" s="182"/>
      <c r="E81" s="182"/>
      <c r="F81" s="182"/>
      <c r="G81" s="11">
        <v>73</v>
      </c>
      <c r="H81" s="18">
        <v>-344851</v>
      </c>
      <c r="I81" s="18">
        <v>-344851</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99" t="s">
        <v>69</v>
      </c>
      <c r="B84" s="199"/>
      <c r="C84" s="199"/>
      <c r="D84" s="199"/>
      <c r="E84" s="199"/>
      <c r="F84" s="199"/>
      <c r="G84" s="46">
        <v>76</v>
      </c>
      <c r="H84" s="47">
        <v>2168994</v>
      </c>
      <c r="I84" s="47">
        <v>2168994</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645937</v>
      </c>
      <c r="I91" s="120">
        <f>I92-I93</f>
        <v>1395937</v>
      </c>
    </row>
    <row r="92" spans="1:9" ht="12.75" customHeight="1" x14ac:dyDescent="0.2">
      <c r="A92" s="182" t="s">
        <v>72</v>
      </c>
      <c r="B92" s="182"/>
      <c r="C92" s="182"/>
      <c r="D92" s="182"/>
      <c r="E92" s="182"/>
      <c r="F92" s="182"/>
      <c r="G92" s="11">
        <v>84</v>
      </c>
      <c r="H92" s="18">
        <v>645937</v>
      </c>
      <c r="I92" s="18">
        <v>1395937</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750000</v>
      </c>
      <c r="I94" s="120">
        <f>I95-I96</f>
        <v>126627</v>
      </c>
    </row>
    <row r="95" spans="1:9" ht="12.75" customHeight="1" x14ac:dyDescent="0.2">
      <c r="A95" s="182" t="s">
        <v>74</v>
      </c>
      <c r="B95" s="182"/>
      <c r="C95" s="182"/>
      <c r="D95" s="182"/>
      <c r="E95" s="182"/>
      <c r="F95" s="182"/>
      <c r="G95" s="11">
        <v>87</v>
      </c>
      <c r="H95" s="18">
        <v>750000</v>
      </c>
      <c r="I95" s="18">
        <v>126627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157403</v>
      </c>
      <c r="I98" s="120">
        <f>SUM(I99:I104)</f>
        <v>157403</v>
      </c>
    </row>
    <row r="99" spans="1:9" ht="12.75" customHeight="1" x14ac:dyDescent="0.2">
      <c r="A99" s="182" t="s">
        <v>77</v>
      </c>
      <c r="B99" s="182"/>
      <c r="C99" s="182"/>
      <c r="D99" s="182"/>
      <c r="E99" s="182"/>
      <c r="F99" s="182"/>
      <c r="G99" s="11">
        <v>91</v>
      </c>
      <c r="H99" s="18">
        <v>28827</v>
      </c>
      <c r="I99" s="18">
        <v>28827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36777</v>
      </c>
      <c r="I101" s="18">
        <v>36777</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91799</v>
      </c>
      <c r="I104" s="18">
        <v>91799</v>
      </c>
    </row>
    <row r="105" spans="1:9" ht="12.75" customHeight="1" x14ac:dyDescent="0.2">
      <c r="A105" s="184" t="s">
        <v>356</v>
      </c>
      <c r="B105" s="184"/>
      <c r="C105" s="184"/>
      <c r="D105" s="184"/>
      <c r="E105" s="184"/>
      <c r="F105" s="184"/>
      <c r="G105" s="12">
        <v>97</v>
      </c>
      <c r="H105" s="120">
        <f>SUM(H106:H116)</f>
        <v>4675492</v>
      </c>
      <c r="I105" s="120">
        <f>SUM(I106:I116)</f>
        <v>4331661</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4123172</v>
      </c>
      <c r="I111" s="18">
        <v>3785236</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76199</v>
      </c>
      <c r="I115" s="18">
        <v>70304</v>
      </c>
    </row>
    <row r="116" spans="1:9" ht="12.75" customHeight="1" x14ac:dyDescent="0.2">
      <c r="A116" s="182" t="s">
        <v>93</v>
      </c>
      <c r="B116" s="182"/>
      <c r="C116" s="182"/>
      <c r="D116" s="182"/>
      <c r="E116" s="182"/>
      <c r="F116" s="182"/>
      <c r="G116" s="11">
        <v>108</v>
      </c>
      <c r="H116" s="18">
        <v>476121</v>
      </c>
      <c r="I116" s="18">
        <v>476121</v>
      </c>
    </row>
    <row r="117" spans="1:9" ht="12.75" customHeight="1" x14ac:dyDescent="0.2">
      <c r="A117" s="184" t="s">
        <v>357</v>
      </c>
      <c r="B117" s="184"/>
      <c r="C117" s="184"/>
      <c r="D117" s="184"/>
      <c r="E117" s="184"/>
      <c r="F117" s="184"/>
      <c r="G117" s="12">
        <v>109</v>
      </c>
      <c r="H117" s="120">
        <f>SUM(H118:H131)</f>
        <v>5117789</v>
      </c>
      <c r="I117" s="120">
        <f>SUM(I118:I131)</f>
        <v>6548712</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2803036</v>
      </c>
      <c r="I123" s="18">
        <v>3010253</v>
      </c>
    </row>
    <row r="124" spans="1:9" ht="12.75" customHeight="1" x14ac:dyDescent="0.2">
      <c r="A124" s="182" t="s">
        <v>89</v>
      </c>
      <c r="B124" s="182"/>
      <c r="C124" s="182"/>
      <c r="D124" s="182"/>
      <c r="E124" s="182"/>
      <c r="F124" s="182"/>
      <c r="G124" s="11">
        <v>116</v>
      </c>
      <c r="H124" s="18">
        <v>30280</v>
      </c>
      <c r="I124" s="18">
        <v>5000</v>
      </c>
    </row>
    <row r="125" spans="1:9" ht="12.75" customHeight="1" x14ac:dyDescent="0.2">
      <c r="A125" s="182" t="s">
        <v>90</v>
      </c>
      <c r="B125" s="182"/>
      <c r="C125" s="182"/>
      <c r="D125" s="182"/>
      <c r="E125" s="182"/>
      <c r="F125" s="182"/>
      <c r="G125" s="11">
        <v>117</v>
      </c>
      <c r="H125" s="18">
        <v>1642377</v>
      </c>
      <c r="I125" s="18">
        <v>3017746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238509</v>
      </c>
      <c r="I127" s="18">
        <v>267292</v>
      </c>
    </row>
    <row r="128" spans="1:9" x14ac:dyDescent="0.2">
      <c r="A128" s="182" t="s">
        <v>95</v>
      </c>
      <c r="B128" s="182"/>
      <c r="C128" s="182"/>
      <c r="D128" s="182"/>
      <c r="E128" s="182"/>
      <c r="F128" s="182"/>
      <c r="G128" s="11">
        <v>120</v>
      </c>
      <c r="H128" s="18">
        <v>401490</v>
      </c>
      <c r="I128" s="18">
        <v>246202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2097</v>
      </c>
      <c r="I131" s="18">
        <v>2219</v>
      </c>
    </row>
    <row r="132" spans="1:9" ht="22.15" customHeight="1" x14ac:dyDescent="0.2">
      <c r="A132" s="198" t="s">
        <v>99</v>
      </c>
      <c r="B132" s="198"/>
      <c r="C132" s="198"/>
      <c r="D132" s="198"/>
      <c r="E132" s="198"/>
      <c r="F132" s="198"/>
      <c r="G132" s="11">
        <v>124</v>
      </c>
      <c r="H132" s="18">
        <v>610046</v>
      </c>
      <c r="I132" s="18">
        <v>668357</v>
      </c>
    </row>
    <row r="133" spans="1:9" ht="12.75" customHeight="1" x14ac:dyDescent="0.2">
      <c r="A133" s="184" t="s">
        <v>358</v>
      </c>
      <c r="B133" s="184"/>
      <c r="C133" s="184"/>
      <c r="D133" s="184"/>
      <c r="E133" s="184"/>
      <c r="F133" s="184"/>
      <c r="G133" s="12">
        <v>125</v>
      </c>
      <c r="H133" s="120">
        <f>H75+H98+H105+H117+H132</f>
        <v>20912601</v>
      </c>
      <c r="I133" s="120">
        <f>I75+I98+I105+I117+I132</f>
        <v>22184631</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E86" zoomScale="86" zoomScaleNormal="85" zoomScaleSheetLayoutView="86" workbookViewId="0">
      <selection activeCell="J24" sqref="J2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467</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464</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4651489</v>
      </c>
      <c r="I8" s="52">
        <f>SUM(I9:I13)</f>
        <v>4651489</v>
      </c>
      <c r="J8" s="52">
        <f>SUM(J9:J13)</f>
        <v>4533067</v>
      </c>
      <c r="K8" s="52">
        <f>SUM(K9:K13)</f>
        <v>4533067</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4364556</v>
      </c>
      <c r="I10" s="53">
        <v>4364556</v>
      </c>
      <c r="J10" s="53">
        <v>4442688</v>
      </c>
      <c r="K10" s="53">
        <v>4442688</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286933</v>
      </c>
      <c r="I13" s="53">
        <v>286933</v>
      </c>
      <c r="J13" s="53">
        <v>90379</v>
      </c>
      <c r="K13" s="53">
        <v>90379</v>
      </c>
    </row>
    <row r="14" spans="1:11" ht="12.75" customHeight="1" x14ac:dyDescent="0.2">
      <c r="A14" s="216" t="s">
        <v>360</v>
      </c>
      <c r="B14" s="216"/>
      <c r="C14" s="216"/>
      <c r="D14" s="216"/>
      <c r="E14" s="216"/>
      <c r="F14" s="216"/>
      <c r="G14" s="12">
        <v>7</v>
      </c>
      <c r="H14" s="52">
        <f>H15+H16+H20+H24+H25+H26+H29+H36</f>
        <v>4359387</v>
      </c>
      <c r="I14" s="52">
        <f>I15+I16+I20+I24+I25+I26+I29+I36</f>
        <v>4359387</v>
      </c>
      <c r="J14" s="52">
        <f>J15+J16+J20+J24+J25+J26+J29+J36</f>
        <v>4385357</v>
      </c>
      <c r="K14" s="52">
        <f>K15+K16+K20+K24+K25+K26+K29+K36</f>
        <v>4385357</v>
      </c>
    </row>
    <row r="15" spans="1:11" ht="12.75" customHeight="1" x14ac:dyDescent="0.2">
      <c r="A15" s="182" t="s">
        <v>104</v>
      </c>
      <c r="B15" s="182"/>
      <c r="C15" s="182"/>
      <c r="D15" s="182"/>
      <c r="E15" s="182"/>
      <c r="F15" s="182"/>
      <c r="G15" s="11">
        <v>8</v>
      </c>
      <c r="H15" s="53">
        <v>247585</v>
      </c>
      <c r="I15" s="53">
        <v>247585</v>
      </c>
      <c r="J15" s="53">
        <v>-319298</v>
      </c>
      <c r="K15" s="53">
        <v>-319298</v>
      </c>
    </row>
    <row r="16" spans="1:11" ht="12.75" customHeight="1" x14ac:dyDescent="0.2">
      <c r="A16" s="183" t="s">
        <v>440</v>
      </c>
      <c r="B16" s="183"/>
      <c r="C16" s="183"/>
      <c r="D16" s="183"/>
      <c r="E16" s="183"/>
      <c r="F16" s="183"/>
      <c r="G16" s="12">
        <v>9</v>
      </c>
      <c r="H16" s="52">
        <f>SUM(H17:H19)</f>
        <v>2683131</v>
      </c>
      <c r="I16" s="52">
        <f>SUM(I17:I19)</f>
        <v>2683131</v>
      </c>
      <c r="J16" s="52">
        <f>SUM(J17:J19)</f>
        <v>3148042</v>
      </c>
      <c r="K16" s="52">
        <f>SUM(K17:K19)</f>
        <v>3148042</v>
      </c>
    </row>
    <row r="17" spans="1:11" ht="12.75" customHeight="1" x14ac:dyDescent="0.2">
      <c r="A17" s="217" t="s">
        <v>120</v>
      </c>
      <c r="B17" s="217"/>
      <c r="C17" s="217"/>
      <c r="D17" s="217"/>
      <c r="E17" s="217"/>
      <c r="F17" s="217"/>
      <c r="G17" s="11">
        <v>10</v>
      </c>
      <c r="H17" s="53">
        <v>2370901</v>
      </c>
      <c r="I17" s="53">
        <v>2370901</v>
      </c>
      <c r="J17" s="53">
        <v>2742552</v>
      </c>
      <c r="K17" s="53">
        <v>2742552</v>
      </c>
    </row>
    <row r="18" spans="1:11" ht="12.75" customHeight="1" x14ac:dyDescent="0.2">
      <c r="A18" s="217" t="s">
        <v>121</v>
      </c>
      <c r="B18" s="217"/>
      <c r="C18" s="217"/>
      <c r="D18" s="217"/>
      <c r="E18" s="217"/>
      <c r="F18" s="217"/>
      <c r="G18" s="11">
        <v>11</v>
      </c>
      <c r="H18" s="53">
        <v>12692</v>
      </c>
      <c r="I18" s="53">
        <v>12692</v>
      </c>
      <c r="J18" s="53">
        <v>65490</v>
      </c>
      <c r="K18" s="53">
        <v>65490</v>
      </c>
    </row>
    <row r="19" spans="1:11" ht="12.75" customHeight="1" x14ac:dyDescent="0.2">
      <c r="A19" s="217" t="s">
        <v>122</v>
      </c>
      <c r="B19" s="217"/>
      <c r="C19" s="217"/>
      <c r="D19" s="217"/>
      <c r="E19" s="217"/>
      <c r="F19" s="217"/>
      <c r="G19" s="11">
        <v>12</v>
      </c>
      <c r="H19" s="53">
        <v>299538</v>
      </c>
      <c r="I19" s="53">
        <v>299538</v>
      </c>
      <c r="J19" s="53">
        <v>340000</v>
      </c>
      <c r="K19" s="53">
        <v>340000</v>
      </c>
    </row>
    <row r="20" spans="1:11" ht="12.75" customHeight="1" x14ac:dyDescent="0.2">
      <c r="A20" s="183" t="s">
        <v>441</v>
      </c>
      <c r="B20" s="183"/>
      <c r="C20" s="183"/>
      <c r="D20" s="183"/>
      <c r="E20" s="183"/>
      <c r="F20" s="183"/>
      <c r="G20" s="12">
        <v>13</v>
      </c>
      <c r="H20" s="52">
        <f>SUM(H21:H23)</f>
        <v>898367</v>
      </c>
      <c r="I20" s="52">
        <f>SUM(I21:I23)</f>
        <v>898367</v>
      </c>
      <c r="J20" s="52">
        <f>SUM(J21:J23)</f>
        <v>979992</v>
      </c>
      <c r="K20" s="52">
        <f>SUM(K21:K23)</f>
        <v>979992</v>
      </c>
    </row>
    <row r="21" spans="1:11" ht="12.75" customHeight="1" x14ac:dyDescent="0.2">
      <c r="A21" s="217" t="s">
        <v>105</v>
      </c>
      <c r="B21" s="217"/>
      <c r="C21" s="217"/>
      <c r="D21" s="217"/>
      <c r="E21" s="217"/>
      <c r="F21" s="217"/>
      <c r="G21" s="11">
        <v>14</v>
      </c>
      <c r="H21" s="53">
        <v>618862</v>
      </c>
      <c r="I21" s="53">
        <v>618862</v>
      </c>
      <c r="J21" s="53">
        <v>636413</v>
      </c>
      <c r="K21" s="53">
        <v>636413</v>
      </c>
    </row>
    <row r="22" spans="1:11" ht="12.75" customHeight="1" x14ac:dyDescent="0.2">
      <c r="A22" s="217" t="s">
        <v>106</v>
      </c>
      <c r="B22" s="217"/>
      <c r="C22" s="217"/>
      <c r="D22" s="217"/>
      <c r="E22" s="217"/>
      <c r="F22" s="217"/>
      <c r="G22" s="11">
        <v>15</v>
      </c>
      <c r="H22" s="53">
        <v>158828</v>
      </c>
      <c r="I22" s="53">
        <v>158828</v>
      </c>
      <c r="J22" s="53">
        <v>212161</v>
      </c>
      <c r="K22" s="53">
        <v>212161</v>
      </c>
    </row>
    <row r="23" spans="1:11" ht="12.75" customHeight="1" x14ac:dyDescent="0.2">
      <c r="A23" s="217" t="s">
        <v>107</v>
      </c>
      <c r="B23" s="217"/>
      <c r="C23" s="217"/>
      <c r="D23" s="217"/>
      <c r="E23" s="217"/>
      <c r="F23" s="217"/>
      <c r="G23" s="11">
        <v>16</v>
      </c>
      <c r="H23" s="53">
        <v>120677</v>
      </c>
      <c r="I23" s="53">
        <v>120677</v>
      </c>
      <c r="J23" s="53">
        <v>131418</v>
      </c>
      <c r="K23" s="53">
        <v>131418</v>
      </c>
    </row>
    <row r="24" spans="1:11" ht="12.75" customHeight="1" x14ac:dyDescent="0.2">
      <c r="A24" s="182" t="s">
        <v>108</v>
      </c>
      <c r="B24" s="182"/>
      <c r="C24" s="182"/>
      <c r="D24" s="182"/>
      <c r="E24" s="182"/>
      <c r="F24" s="182"/>
      <c r="G24" s="11">
        <v>17</v>
      </c>
      <c r="H24" s="53">
        <v>241716</v>
      </c>
      <c r="I24" s="53">
        <v>241716</v>
      </c>
      <c r="J24" s="53">
        <v>228374</v>
      </c>
      <c r="K24" s="53">
        <v>228374</v>
      </c>
    </row>
    <row r="25" spans="1:11" ht="12.75" customHeight="1" x14ac:dyDescent="0.2">
      <c r="A25" s="182" t="s">
        <v>109</v>
      </c>
      <c r="B25" s="182"/>
      <c r="C25" s="182"/>
      <c r="D25" s="182"/>
      <c r="E25" s="182"/>
      <c r="F25" s="182"/>
      <c r="G25" s="11">
        <v>18</v>
      </c>
      <c r="H25" s="53">
        <v>174943</v>
      </c>
      <c r="I25" s="53">
        <v>174943</v>
      </c>
      <c r="J25" s="53">
        <v>225926</v>
      </c>
      <c r="K25" s="53">
        <v>225926</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113645</v>
      </c>
      <c r="I36" s="53">
        <v>113645</v>
      </c>
      <c r="J36" s="53">
        <v>122321</v>
      </c>
      <c r="K36" s="53">
        <v>122321</v>
      </c>
    </row>
    <row r="37" spans="1:11" ht="12.75" customHeight="1" x14ac:dyDescent="0.2">
      <c r="A37" s="216" t="s">
        <v>361</v>
      </c>
      <c r="B37" s="216"/>
      <c r="C37" s="216"/>
      <c r="D37" s="216"/>
      <c r="E37" s="216"/>
      <c r="F37" s="216"/>
      <c r="G37" s="12">
        <v>30</v>
      </c>
      <c r="H37" s="52">
        <f>SUM(H38:H47)</f>
        <v>15185</v>
      </c>
      <c r="I37" s="52">
        <f>SUM(I38:I47)</f>
        <v>15185</v>
      </c>
      <c r="J37" s="52">
        <f>SUM(J38:J47)</f>
        <v>16009</v>
      </c>
      <c r="K37" s="52">
        <f>SUM(K38:K47)</f>
        <v>16009</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458</v>
      </c>
      <c r="I44" s="53">
        <v>458</v>
      </c>
      <c r="J44" s="53">
        <v>216</v>
      </c>
      <c r="K44" s="53">
        <v>216</v>
      </c>
    </row>
    <row r="45" spans="1:11" ht="12.75" customHeight="1" x14ac:dyDescent="0.2">
      <c r="A45" s="182" t="s">
        <v>138</v>
      </c>
      <c r="B45" s="182"/>
      <c r="C45" s="182"/>
      <c r="D45" s="182"/>
      <c r="E45" s="182"/>
      <c r="F45" s="182"/>
      <c r="G45" s="11">
        <v>38</v>
      </c>
      <c r="H45" s="53">
        <v>5</v>
      </c>
      <c r="I45" s="53">
        <v>5</v>
      </c>
      <c r="J45" s="53">
        <v>711</v>
      </c>
      <c r="K45" s="53">
        <v>711</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14722</v>
      </c>
      <c r="I47" s="53">
        <v>14722</v>
      </c>
      <c r="J47" s="53">
        <v>15082</v>
      </c>
      <c r="K47" s="53">
        <v>15082</v>
      </c>
    </row>
    <row r="48" spans="1:11" ht="12.75" customHeight="1" x14ac:dyDescent="0.2">
      <c r="A48" s="216" t="s">
        <v>362</v>
      </c>
      <c r="B48" s="216"/>
      <c r="C48" s="216"/>
      <c r="D48" s="216"/>
      <c r="E48" s="216"/>
      <c r="F48" s="216"/>
      <c r="G48" s="12">
        <v>41</v>
      </c>
      <c r="H48" s="52">
        <f>SUM(H49:H55)</f>
        <v>21048</v>
      </c>
      <c r="I48" s="52">
        <f>SUM(I49:I55)</f>
        <v>21048</v>
      </c>
      <c r="J48" s="52">
        <f>SUM(J49:J55)</f>
        <v>37094</v>
      </c>
      <c r="K48" s="52">
        <f>SUM(K49:K55)</f>
        <v>37094</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19725</v>
      </c>
      <c r="I51" s="53">
        <v>19725</v>
      </c>
      <c r="J51" s="53">
        <v>32762</v>
      </c>
      <c r="K51" s="53">
        <v>32762</v>
      </c>
    </row>
    <row r="52" spans="1:11" ht="12.75" customHeight="1" x14ac:dyDescent="0.2">
      <c r="A52" s="220" t="s">
        <v>144</v>
      </c>
      <c r="B52" s="220"/>
      <c r="C52" s="220"/>
      <c r="D52" s="220"/>
      <c r="E52" s="220"/>
      <c r="F52" s="220"/>
      <c r="G52" s="11">
        <v>45</v>
      </c>
      <c r="H52" s="53">
        <v>1323</v>
      </c>
      <c r="I52" s="53">
        <v>1323</v>
      </c>
      <c r="J52" s="53">
        <v>4332</v>
      </c>
      <c r="K52" s="53">
        <v>4332</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4666674</v>
      </c>
      <c r="I60" s="52">
        <f t="shared" ref="I60:K60" si="0">I8+I37+I56+I57</f>
        <v>4666674</v>
      </c>
      <c r="J60" s="52">
        <f t="shared" si="0"/>
        <v>4549076</v>
      </c>
      <c r="K60" s="52">
        <f t="shared" si="0"/>
        <v>4549076</v>
      </c>
    </row>
    <row r="61" spans="1:11" ht="12.75" customHeight="1" x14ac:dyDescent="0.2">
      <c r="A61" s="216" t="s">
        <v>364</v>
      </c>
      <c r="B61" s="216"/>
      <c r="C61" s="216"/>
      <c r="D61" s="216"/>
      <c r="E61" s="216"/>
      <c r="F61" s="216"/>
      <c r="G61" s="12">
        <v>54</v>
      </c>
      <c r="H61" s="52">
        <f>H14+H48+H58+H59</f>
        <v>4380435</v>
      </c>
      <c r="I61" s="52">
        <f t="shared" ref="I61:K61" si="1">I14+I48+I58+I59</f>
        <v>4380435</v>
      </c>
      <c r="J61" s="52">
        <f t="shared" si="1"/>
        <v>4422451</v>
      </c>
      <c r="K61" s="52">
        <f t="shared" si="1"/>
        <v>4422451</v>
      </c>
    </row>
    <row r="62" spans="1:11" ht="12.75" customHeight="1" x14ac:dyDescent="0.2">
      <c r="A62" s="216" t="s">
        <v>365</v>
      </c>
      <c r="B62" s="216"/>
      <c r="C62" s="216"/>
      <c r="D62" s="216"/>
      <c r="E62" s="216"/>
      <c r="F62" s="216"/>
      <c r="G62" s="12">
        <v>55</v>
      </c>
      <c r="H62" s="52">
        <f>H60-H61</f>
        <v>286239</v>
      </c>
      <c r="I62" s="52">
        <f t="shared" ref="I62:K62" si="2">I60-I61</f>
        <v>286239</v>
      </c>
      <c r="J62" s="52">
        <f t="shared" si="2"/>
        <v>126625</v>
      </c>
      <c r="K62" s="52">
        <f t="shared" si="2"/>
        <v>126625</v>
      </c>
    </row>
    <row r="63" spans="1:11" ht="12.75" customHeight="1" x14ac:dyDescent="0.2">
      <c r="A63" s="221" t="s">
        <v>366</v>
      </c>
      <c r="B63" s="221"/>
      <c r="C63" s="221"/>
      <c r="D63" s="221"/>
      <c r="E63" s="221"/>
      <c r="F63" s="221"/>
      <c r="G63" s="12">
        <v>56</v>
      </c>
      <c r="H63" s="52">
        <f>+IF((H60-H61)&gt;0,(H60-H61),0)</f>
        <v>286239</v>
      </c>
      <c r="I63" s="52">
        <f t="shared" ref="I63:K63" si="3">+IF((I60-I61)&gt;0,(I60-I61),0)</f>
        <v>286239</v>
      </c>
      <c r="J63" s="52">
        <f t="shared" si="3"/>
        <v>126625</v>
      </c>
      <c r="K63" s="52">
        <f t="shared" si="3"/>
        <v>126625</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93257</v>
      </c>
      <c r="I65" s="53">
        <v>93257</v>
      </c>
      <c r="J65" s="53">
        <v>968</v>
      </c>
      <c r="K65" s="53">
        <v>968</v>
      </c>
    </row>
    <row r="66" spans="1:11" ht="12.75" customHeight="1" x14ac:dyDescent="0.2">
      <c r="A66" s="216" t="s">
        <v>368</v>
      </c>
      <c r="B66" s="216"/>
      <c r="C66" s="216"/>
      <c r="D66" s="216"/>
      <c r="E66" s="216"/>
      <c r="F66" s="216"/>
      <c r="G66" s="12">
        <v>59</v>
      </c>
      <c r="H66" s="52">
        <f>H62-H65</f>
        <v>192982</v>
      </c>
      <c r="I66" s="52">
        <f t="shared" ref="I66:K66" si="5">I62-I65</f>
        <v>192982</v>
      </c>
      <c r="J66" s="52">
        <f t="shared" si="5"/>
        <v>125657</v>
      </c>
      <c r="K66" s="52">
        <f t="shared" si="5"/>
        <v>125657</v>
      </c>
    </row>
    <row r="67" spans="1:11" ht="12.75" customHeight="1" x14ac:dyDescent="0.2">
      <c r="A67" s="221" t="s">
        <v>369</v>
      </c>
      <c r="B67" s="221"/>
      <c r="C67" s="221"/>
      <c r="D67" s="221"/>
      <c r="E67" s="221"/>
      <c r="F67" s="221"/>
      <c r="G67" s="12">
        <v>60</v>
      </c>
      <c r="H67" s="52">
        <f>+IF((H62-H65)&gt;0,(H62-H65),0)</f>
        <v>192982</v>
      </c>
      <c r="I67" s="52">
        <f t="shared" ref="I67:K67" si="6">+IF((I62-I65)&gt;0,(I62-I65),0)</f>
        <v>192982</v>
      </c>
      <c r="J67" s="52">
        <f t="shared" si="6"/>
        <v>125657</v>
      </c>
      <c r="K67" s="52">
        <f t="shared" si="6"/>
        <v>125657</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192982</v>
      </c>
      <c r="I89" s="56">
        <v>192982</v>
      </c>
      <c r="J89" s="56">
        <v>125657</v>
      </c>
      <c r="K89" s="56">
        <v>125657</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192982</v>
      </c>
      <c r="I109" s="55">
        <f>I89+I108</f>
        <v>192982</v>
      </c>
      <c r="J109" s="55">
        <f t="shared" ref="J109:K109" si="12">J89+J108</f>
        <v>125657</v>
      </c>
      <c r="K109" s="55">
        <f t="shared" si="12"/>
        <v>125657</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topLeftCell="A4" zoomScale="94" zoomScaleNormal="100" zoomScaleSheetLayoutView="94" workbookViewId="0">
      <selection activeCell="I22" sqref="I2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468</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464</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286239</v>
      </c>
      <c r="I8" s="68">
        <v>126627</v>
      </c>
    </row>
    <row r="9" spans="1:9" ht="12.75" customHeight="1" x14ac:dyDescent="0.2">
      <c r="A9" s="240" t="s">
        <v>171</v>
      </c>
      <c r="B9" s="240"/>
      <c r="C9" s="240"/>
      <c r="D9" s="240"/>
      <c r="E9" s="240"/>
      <c r="F9" s="240"/>
      <c r="G9" s="69">
        <v>2</v>
      </c>
      <c r="H9" s="70">
        <f>H10+H11+H12+H13+H14+H15+H16+H17</f>
        <v>241716</v>
      </c>
      <c r="I9" s="70">
        <f>I10+I11+I12+I13+I14+I15+I16+I17</f>
        <v>228374</v>
      </c>
    </row>
    <row r="10" spans="1:9" ht="12.75" customHeight="1" x14ac:dyDescent="0.2">
      <c r="A10" s="217" t="s">
        <v>172</v>
      </c>
      <c r="B10" s="217"/>
      <c r="C10" s="217"/>
      <c r="D10" s="217"/>
      <c r="E10" s="217"/>
      <c r="F10" s="217"/>
      <c r="G10" s="67">
        <v>3</v>
      </c>
      <c r="H10" s="68">
        <v>241716</v>
      </c>
      <c r="I10" s="68">
        <v>228374</v>
      </c>
    </row>
    <row r="11" spans="1:9" ht="22.1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0</v>
      </c>
      <c r="I13" s="68">
        <v>0</v>
      </c>
    </row>
    <row r="14" spans="1:9" ht="12.75" customHeight="1" x14ac:dyDescent="0.2">
      <c r="A14" s="217" t="s">
        <v>176</v>
      </c>
      <c r="B14" s="217"/>
      <c r="C14" s="217"/>
      <c r="D14" s="217"/>
      <c r="E14" s="217"/>
      <c r="F14" s="217"/>
      <c r="G14" s="67">
        <v>7</v>
      </c>
      <c r="H14" s="68">
        <v>0</v>
      </c>
      <c r="I14" s="68">
        <v>0</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0</v>
      </c>
      <c r="I17" s="68">
        <v>0</v>
      </c>
    </row>
    <row r="18" spans="1:9" ht="28.15" customHeight="1" x14ac:dyDescent="0.2">
      <c r="A18" s="239" t="s">
        <v>306</v>
      </c>
      <c r="B18" s="239"/>
      <c r="C18" s="239"/>
      <c r="D18" s="239"/>
      <c r="E18" s="239"/>
      <c r="F18" s="239"/>
      <c r="G18" s="69">
        <v>11</v>
      </c>
      <c r="H18" s="70">
        <f>H8+H9</f>
        <v>527955</v>
      </c>
      <c r="I18" s="70">
        <f>I8+I9</f>
        <v>355001</v>
      </c>
    </row>
    <row r="19" spans="1:9" ht="12.75" customHeight="1" x14ac:dyDescent="0.2">
      <c r="A19" s="240" t="s">
        <v>180</v>
      </c>
      <c r="B19" s="240"/>
      <c r="C19" s="240"/>
      <c r="D19" s="240"/>
      <c r="E19" s="240"/>
      <c r="F19" s="240"/>
      <c r="G19" s="69">
        <v>12</v>
      </c>
      <c r="H19" s="70">
        <f>H20+H21+H22+H23</f>
        <v>-1044093</v>
      </c>
      <c r="I19" s="70">
        <f>I20+I21+I22+I23</f>
        <v>-669562</v>
      </c>
    </row>
    <row r="20" spans="1:9" ht="12.75" customHeight="1" x14ac:dyDescent="0.2">
      <c r="A20" s="217" t="s">
        <v>181</v>
      </c>
      <c r="B20" s="217"/>
      <c r="C20" s="217"/>
      <c r="D20" s="217"/>
      <c r="E20" s="217"/>
      <c r="F20" s="217"/>
      <c r="G20" s="67">
        <v>13</v>
      </c>
      <c r="H20" s="68">
        <v>564101</v>
      </c>
      <c r="I20" s="68">
        <v>1223584</v>
      </c>
    </row>
    <row r="21" spans="1:9" ht="12.75" customHeight="1" x14ac:dyDescent="0.2">
      <c r="A21" s="217" t="s">
        <v>182</v>
      </c>
      <c r="B21" s="217"/>
      <c r="C21" s="217"/>
      <c r="D21" s="217"/>
      <c r="E21" s="217"/>
      <c r="F21" s="217"/>
      <c r="G21" s="67">
        <v>14</v>
      </c>
      <c r="H21" s="68">
        <v>-1435826</v>
      </c>
      <c r="I21" s="68">
        <v>-1460089</v>
      </c>
    </row>
    <row r="22" spans="1:9" ht="12.75" customHeight="1" x14ac:dyDescent="0.2">
      <c r="A22" s="217" t="s">
        <v>183</v>
      </c>
      <c r="B22" s="217"/>
      <c r="C22" s="217"/>
      <c r="D22" s="217"/>
      <c r="E22" s="217"/>
      <c r="F22" s="217"/>
      <c r="G22" s="67">
        <v>15</v>
      </c>
      <c r="H22" s="68">
        <v>51406</v>
      </c>
      <c r="I22" s="68">
        <v>-444926</v>
      </c>
    </row>
    <row r="23" spans="1:9" ht="12.75" customHeight="1" x14ac:dyDescent="0.2">
      <c r="A23" s="217" t="s">
        <v>184</v>
      </c>
      <c r="B23" s="217"/>
      <c r="C23" s="217"/>
      <c r="D23" s="217"/>
      <c r="E23" s="217"/>
      <c r="F23" s="217"/>
      <c r="G23" s="67">
        <v>16</v>
      </c>
      <c r="H23" s="68">
        <v>-223774</v>
      </c>
      <c r="I23" s="68">
        <v>11869</v>
      </c>
    </row>
    <row r="24" spans="1:9" ht="12.75" customHeight="1" x14ac:dyDescent="0.2">
      <c r="A24" s="239" t="s">
        <v>185</v>
      </c>
      <c r="B24" s="239"/>
      <c r="C24" s="239"/>
      <c r="D24" s="239"/>
      <c r="E24" s="239"/>
      <c r="F24" s="239"/>
      <c r="G24" s="69">
        <v>17</v>
      </c>
      <c r="H24" s="70">
        <f>H18+H19</f>
        <v>-516138</v>
      </c>
      <c r="I24" s="70">
        <f>I18+I19</f>
        <v>-314561</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-93257</v>
      </c>
      <c r="I26" s="68">
        <v>-103297</v>
      </c>
    </row>
    <row r="27" spans="1:9" ht="25.9" customHeight="1" x14ac:dyDescent="0.2">
      <c r="A27" s="244" t="s">
        <v>188</v>
      </c>
      <c r="B27" s="244"/>
      <c r="C27" s="244"/>
      <c r="D27" s="244"/>
      <c r="E27" s="244"/>
      <c r="F27" s="244"/>
      <c r="G27" s="69">
        <v>20</v>
      </c>
      <c r="H27" s="70">
        <f>H24+H25+H26</f>
        <v>-609395</v>
      </c>
      <c r="I27" s="70">
        <f>I24+I25+I26</f>
        <v>-417858</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0</v>
      </c>
      <c r="I35" s="72">
        <f>I29+I30+I31+I32+I33+I34</f>
        <v>0</v>
      </c>
    </row>
    <row r="36" spans="1:9" ht="22.9" customHeight="1" x14ac:dyDescent="0.2">
      <c r="A36" s="182" t="s">
        <v>197</v>
      </c>
      <c r="B36" s="182"/>
      <c r="C36" s="182"/>
      <c r="D36" s="182"/>
      <c r="E36" s="182"/>
      <c r="F36" s="182"/>
      <c r="G36" s="67">
        <v>28</v>
      </c>
      <c r="H36" s="71">
        <v>-182595</v>
      </c>
      <c r="I36" s="71">
        <v>-66243</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-182595</v>
      </c>
      <c r="I41" s="72">
        <f>I36+I37+I38+I39+I40</f>
        <v>-66243</v>
      </c>
    </row>
    <row r="42" spans="1:9" ht="29.45" customHeight="1" x14ac:dyDescent="0.2">
      <c r="A42" s="244" t="s">
        <v>203</v>
      </c>
      <c r="B42" s="244"/>
      <c r="C42" s="244"/>
      <c r="D42" s="244"/>
      <c r="E42" s="244"/>
      <c r="F42" s="244"/>
      <c r="G42" s="69">
        <v>34</v>
      </c>
      <c r="H42" s="72">
        <f>H35+H41</f>
        <v>-182595</v>
      </c>
      <c r="I42" s="72">
        <f>I35+I41</f>
        <v>-66243</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688211</v>
      </c>
      <c r="I46" s="71">
        <v>0</v>
      </c>
    </row>
    <row r="47" spans="1:9" ht="12.75" customHeight="1" x14ac:dyDescent="0.2">
      <c r="A47" s="182" t="s">
        <v>208</v>
      </c>
      <c r="B47" s="182"/>
      <c r="C47" s="182"/>
      <c r="D47" s="182"/>
      <c r="E47" s="182"/>
      <c r="F47" s="182"/>
      <c r="G47" s="67">
        <v>38</v>
      </c>
      <c r="H47" s="71">
        <v>14556</v>
      </c>
      <c r="I47" s="71">
        <v>104826</v>
      </c>
    </row>
    <row r="48" spans="1:9" ht="22.15" customHeight="1" x14ac:dyDescent="0.2">
      <c r="A48" s="239" t="s">
        <v>209</v>
      </c>
      <c r="B48" s="239"/>
      <c r="C48" s="239"/>
      <c r="D48" s="239"/>
      <c r="E48" s="239"/>
      <c r="F48" s="239"/>
      <c r="G48" s="69">
        <v>39</v>
      </c>
      <c r="H48" s="72">
        <f>H44+H45+H46+H47</f>
        <v>702767</v>
      </c>
      <c r="I48" s="72">
        <f>I44+I45+I46+I47</f>
        <v>104826</v>
      </c>
    </row>
    <row r="49" spans="1:9" ht="24.6" customHeight="1" x14ac:dyDescent="0.2">
      <c r="A49" s="182" t="s">
        <v>305</v>
      </c>
      <c r="B49" s="182"/>
      <c r="C49" s="182"/>
      <c r="D49" s="182"/>
      <c r="E49" s="182"/>
      <c r="F49" s="182"/>
      <c r="G49" s="67">
        <v>40</v>
      </c>
      <c r="H49" s="71">
        <v>0</v>
      </c>
      <c r="I49" s="71">
        <v>-130719</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-269728</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-269728</v>
      </c>
      <c r="I54" s="72">
        <f>I49+I50+I51+I52+I53</f>
        <v>-130719</v>
      </c>
    </row>
    <row r="55" spans="1:9" ht="29.45" customHeight="1" x14ac:dyDescent="0.2">
      <c r="A55" s="244" t="s">
        <v>215</v>
      </c>
      <c r="B55" s="244"/>
      <c r="C55" s="244"/>
      <c r="D55" s="244"/>
      <c r="E55" s="244"/>
      <c r="F55" s="244"/>
      <c r="G55" s="69">
        <v>46</v>
      </c>
      <c r="H55" s="72">
        <f>H48+H54</f>
        <v>433039</v>
      </c>
      <c r="I55" s="72">
        <f>I48+I54</f>
        <v>-25893</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-358951</v>
      </c>
      <c r="I57" s="72">
        <f>I27+I42+I55+I56</f>
        <v>-509994</v>
      </c>
    </row>
    <row r="58" spans="1:9" x14ac:dyDescent="0.2">
      <c r="A58" s="245" t="s">
        <v>218</v>
      </c>
      <c r="B58" s="245"/>
      <c r="C58" s="245"/>
      <c r="D58" s="245"/>
      <c r="E58" s="245"/>
      <c r="F58" s="245"/>
      <c r="G58" s="67">
        <v>49</v>
      </c>
      <c r="H58" s="71">
        <v>550638</v>
      </c>
      <c r="I58" s="71">
        <v>1223379</v>
      </c>
    </row>
    <row r="59" spans="1:9" ht="31.15" customHeight="1" x14ac:dyDescent="0.2">
      <c r="A59" s="244" t="s">
        <v>219</v>
      </c>
      <c r="B59" s="244"/>
      <c r="C59" s="244"/>
      <c r="D59" s="244"/>
      <c r="E59" s="244"/>
      <c r="F59" s="244"/>
      <c r="G59" s="69">
        <v>50</v>
      </c>
      <c r="H59" s="72">
        <f>H57+H58</f>
        <v>191687</v>
      </c>
      <c r="I59" s="72">
        <f>I57+I58</f>
        <v>713385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I30" zoomScale="98" zoomScaleNormal="100" zoomScaleSheetLayoutView="98" workbookViewId="0">
      <selection activeCell="Y57" sqref="Y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45657</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5966315</v>
      </c>
      <c r="I7" s="33">
        <v>568983</v>
      </c>
      <c r="J7" s="33">
        <v>326765</v>
      </c>
      <c r="K7" s="33">
        <v>0</v>
      </c>
      <c r="L7" s="33">
        <v>0</v>
      </c>
      <c r="M7" s="33">
        <v>0</v>
      </c>
      <c r="N7" s="33">
        <v>0</v>
      </c>
      <c r="O7" s="33">
        <v>2168994</v>
      </c>
      <c r="P7" s="33">
        <v>0</v>
      </c>
      <c r="Q7" s="33">
        <v>0</v>
      </c>
      <c r="R7" s="33">
        <v>0</v>
      </c>
      <c r="S7" s="33">
        <v>0</v>
      </c>
      <c r="T7" s="33">
        <v>0</v>
      </c>
      <c r="U7" s="33">
        <v>915665</v>
      </c>
      <c r="V7" s="33">
        <v>0</v>
      </c>
      <c r="W7" s="34">
        <f>H7+I7+J7+K7-L7+M7+N7+O7+P7+Q7+R7+U7+V7+S7+T7</f>
        <v>9946722</v>
      </c>
      <c r="X7" s="33">
        <v>0</v>
      </c>
      <c r="Y7" s="34">
        <f>W7+X7</f>
        <v>9946722</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5966315</v>
      </c>
      <c r="I10" s="34">
        <f t="shared" ref="I10:Y10" si="2">I7+I8+I9</f>
        <v>568983</v>
      </c>
      <c r="J10" s="34">
        <f t="shared" si="2"/>
        <v>326765</v>
      </c>
      <c r="K10" s="34">
        <f>K7+K8+K9</f>
        <v>0</v>
      </c>
      <c r="L10" s="34">
        <f t="shared" si="2"/>
        <v>0</v>
      </c>
      <c r="M10" s="34">
        <f t="shared" si="2"/>
        <v>0</v>
      </c>
      <c r="N10" s="34">
        <f t="shared" si="2"/>
        <v>0</v>
      </c>
      <c r="O10" s="34">
        <f t="shared" si="2"/>
        <v>2168994</v>
      </c>
      <c r="P10" s="34">
        <f t="shared" si="2"/>
        <v>0</v>
      </c>
      <c r="Q10" s="34">
        <f t="shared" si="2"/>
        <v>0</v>
      </c>
      <c r="R10" s="34">
        <f t="shared" si="2"/>
        <v>0</v>
      </c>
      <c r="S10" s="34">
        <f t="shared" si="2"/>
        <v>0</v>
      </c>
      <c r="T10" s="34">
        <f t="shared" si="2"/>
        <v>0</v>
      </c>
      <c r="U10" s="34">
        <f t="shared" si="2"/>
        <v>915665</v>
      </c>
      <c r="V10" s="34">
        <f t="shared" si="2"/>
        <v>0</v>
      </c>
      <c r="W10" s="34">
        <f t="shared" si="2"/>
        <v>9946722</v>
      </c>
      <c r="X10" s="34">
        <f t="shared" si="2"/>
        <v>0</v>
      </c>
      <c r="Y10" s="34">
        <f t="shared" si="2"/>
        <v>9946722</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750000</v>
      </c>
      <c r="W11" s="34">
        <f t="shared" ref="W11:W29" si="3">H11+I11+J11+K11-L11+M11+N11+O11+P11+Q11+R11+U11+V11+S11+T11</f>
        <v>750000</v>
      </c>
      <c r="X11" s="33">
        <v>0</v>
      </c>
      <c r="Y11" s="34">
        <f t="shared" ref="Y11:Y29" si="4">W11+X11</f>
        <v>750000</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-122399</v>
      </c>
      <c r="I21" s="33">
        <v>122399</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344851</v>
      </c>
      <c r="M23" s="33">
        <v>0</v>
      </c>
      <c r="N23" s="33">
        <v>0</v>
      </c>
      <c r="O23" s="33">
        <v>0</v>
      </c>
      <c r="P23" s="33">
        <v>0</v>
      </c>
      <c r="Q23" s="33">
        <v>0</v>
      </c>
      <c r="R23" s="33">
        <v>0</v>
      </c>
      <c r="S23" s="33">
        <v>0</v>
      </c>
      <c r="T23" s="33">
        <v>0</v>
      </c>
      <c r="U23" s="33">
        <v>0</v>
      </c>
      <c r="V23" s="33">
        <v>0</v>
      </c>
      <c r="W23" s="34">
        <f t="shared" si="3"/>
        <v>-344851</v>
      </c>
      <c r="X23" s="33">
        <v>0</v>
      </c>
      <c r="Y23" s="34">
        <f t="shared" si="4"/>
        <v>-344851</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269728</v>
      </c>
      <c r="L28" s="33">
        <v>0</v>
      </c>
      <c r="M28" s="33">
        <v>0</v>
      </c>
      <c r="N28" s="33">
        <v>0</v>
      </c>
      <c r="O28" s="33">
        <v>0</v>
      </c>
      <c r="P28" s="33">
        <v>0</v>
      </c>
      <c r="Q28" s="33">
        <v>0</v>
      </c>
      <c r="R28" s="33">
        <v>0</v>
      </c>
      <c r="S28" s="33">
        <v>0</v>
      </c>
      <c r="T28" s="33">
        <v>0</v>
      </c>
      <c r="U28" s="33">
        <v>-269728</v>
      </c>
      <c r="V28" s="33">
        <v>0</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5843916</v>
      </c>
      <c r="I30" s="36">
        <f t="shared" ref="I30:Y30" si="5">SUM(I10:I29)</f>
        <v>691382</v>
      </c>
      <c r="J30" s="36">
        <f t="shared" si="5"/>
        <v>326765</v>
      </c>
      <c r="K30" s="36">
        <f t="shared" si="5"/>
        <v>269728</v>
      </c>
      <c r="L30" s="36">
        <f t="shared" si="5"/>
        <v>344851</v>
      </c>
      <c r="M30" s="36">
        <f t="shared" si="5"/>
        <v>0</v>
      </c>
      <c r="N30" s="36">
        <f t="shared" si="5"/>
        <v>0</v>
      </c>
      <c r="O30" s="36">
        <f t="shared" si="5"/>
        <v>2168994</v>
      </c>
      <c r="P30" s="36">
        <f t="shared" si="5"/>
        <v>0</v>
      </c>
      <c r="Q30" s="36">
        <f t="shared" si="5"/>
        <v>0</v>
      </c>
      <c r="R30" s="36">
        <f t="shared" si="5"/>
        <v>0</v>
      </c>
      <c r="S30" s="36">
        <f t="shared" si="5"/>
        <v>0</v>
      </c>
      <c r="T30" s="36">
        <f t="shared" si="5"/>
        <v>0</v>
      </c>
      <c r="U30" s="36">
        <f t="shared" si="5"/>
        <v>645937</v>
      </c>
      <c r="V30" s="36">
        <f t="shared" si="5"/>
        <v>750000</v>
      </c>
      <c r="W30" s="36">
        <f t="shared" si="5"/>
        <v>10351871</v>
      </c>
      <c r="X30" s="36">
        <f t="shared" si="5"/>
        <v>0</v>
      </c>
      <c r="Y30" s="36">
        <f t="shared" si="5"/>
        <v>10351871</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750000</v>
      </c>
      <c r="W33" s="34">
        <f t="shared" si="8"/>
        <v>750000</v>
      </c>
      <c r="X33" s="34">
        <f t="shared" si="8"/>
        <v>0</v>
      </c>
      <c r="Y33" s="34">
        <f t="shared" si="8"/>
        <v>750000</v>
      </c>
    </row>
    <row r="34" spans="1:25" ht="30.75" customHeight="1" x14ac:dyDescent="0.2">
      <c r="A34" s="292" t="s">
        <v>429</v>
      </c>
      <c r="B34" s="292"/>
      <c r="C34" s="292"/>
      <c r="D34" s="292"/>
      <c r="E34" s="292"/>
      <c r="F34" s="292"/>
      <c r="G34" s="8">
        <v>27</v>
      </c>
      <c r="H34" s="36">
        <f>SUM(H21:H29)</f>
        <v>-122399</v>
      </c>
      <c r="I34" s="36">
        <f t="shared" ref="I34:Y34" si="10">SUM(I21:I29)</f>
        <v>122399</v>
      </c>
      <c r="J34" s="36">
        <f t="shared" si="10"/>
        <v>0</v>
      </c>
      <c r="K34" s="36">
        <f t="shared" si="10"/>
        <v>269728</v>
      </c>
      <c r="L34" s="36">
        <f t="shared" si="10"/>
        <v>344851</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-269728</v>
      </c>
      <c r="V34" s="36">
        <f t="shared" si="10"/>
        <v>0</v>
      </c>
      <c r="W34" s="36">
        <f t="shared" si="10"/>
        <v>-344851</v>
      </c>
      <c r="X34" s="36">
        <f t="shared" si="10"/>
        <v>0</v>
      </c>
      <c r="Y34" s="36">
        <f t="shared" si="10"/>
        <v>-344851</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5843916</v>
      </c>
      <c r="I36" s="33">
        <v>691382</v>
      </c>
      <c r="J36" s="33">
        <v>326765</v>
      </c>
      <c r="K36" s="33">
        <v>269728</v>
      </c>
      <c r="L36" s="33">
        <v>344851</v>
      </c>
      <c r="M36" s="33">
        <v>0</v>
      </c>
      <c r="N36" s="33">
        <v>0</v>
      </c>
      <c r="O36" s="33">
        <v>2168994</v>
      </c>
      <c r="P36" s="33">
        <v>0</v>
      </c>
      <c r="Q36" s="33">
        <v>0</v>
      </c>
      <c r="R36" s="33">
        <v>0</v>
      </c>
      <c r="S36" s="33">
        <v>0</v>
      </c>
      <c r="T36" s="33">
        <v>0</v>
      </c>
      <c r="U36" s="33">
        <v>1395937</v>
      </c>
      <c r="V36" s="33">
        <v>0</v>
      </c>
      <c r="W36" s="37">
        <f>H36+I36+J36+K36-L36+M36+N36+O36+P36+Q36+R36+U36+V36+S36+T36</f>
        <v>10351871</v>
      </c>
      <c r="X36" s="33">
        <v>0</v>
      </c>
      <c r="Y36" s="37">
        <f t="shared" ref="Y36:Y38" si="12">W36+X36</f>
        <v>10351871</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5843916</v>
      </c>
      <c r="I39" s="34">
        <f t="shared" ref="I39:Y39" si="14">I36+I37+I38</f>
        <v>691382</v>
      </c>
      <c r="J39" s="34">
        <f t="shared" si="14"/>
        <v>326765</v>
      </c>
      <c r="K39" s="34">
        <f t="shared" si="14"/>
        <v>269728</v>
      </c>
      <c r="L39" s="34">
        <f t="shared" si="14"/>
        <v>344851</v>
      </c>
      <c r="M39" s="34">
        <f t="shared" si="14"/>
        <v>0</v>
      </c>
      <c r="N39" s="34">
        <f t="shared" si="14"/>
        <v>0</v>
      </c>
      <c r="O39" s="34">
        <f t="shared" si="14"/>
        <v>2168994</v>
      </c>
      <c r="P39" s="34">
        <f t="shared" si="14"/>
        <v>0</v>
      </c>
      <c r="Q39" s="34">
        <f t="shared" si="14"/>
        <v>0</v>
      </c>
      <c r="R39" s="34">
        <f t="shared" si="14"/>
        <v>0</v>
      </c>
      <c r="S39" s="34">
        <f t="shared" si="14"/>
        <v>0</v>
      </c>
      <c r="T39" s="34">
        <f t="shared" si="14"/>
        <v>0</v>
      </c>
      <c r="U39" s="34">
        <f t="shared" si="14"/>
        <v>1395937</v>
      </c>
      <c r="V39" s="34">
        <f t="shared" si="14"/>
        <v>0</v>
      </c>
      <c r="W39" s="34">
        <f t="shared" si="14"/>
        <v>10351871</v>
      </c>
      <c r="X39" s="34">
        <f t="shared" si="14"/>
        <v>0</v>
      </c>
      <c r="Y39" s="34">
        <f t="shared" si="14"/>
        <v>10351871</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126627</v>
      </c>
      <c r="W40" s="37">
        <f t="shared" ref="W40:W58" si="15">H40+I40+J40+K40-L40+M40+N40+O40+P40+Q40+R40+U40+V40+S40+T40</f>
        <v>126627</v>
      </c>
      <c r="X40" s="33">
        <v>0</v>
      </c>
      <c r="Y40" s="37">
        <f t="shared" ref="Y40:Y58" si="16">W40+X40</f>
        <v>126627</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5843916</v>
      </c>
      <c r="I59" s="36">
        <f t="shared" ref="I59:Y59" si="17">SUM(I39:I58)</f>
        <v>691382</v>
      </c>
      <c r="J59" s="36">
        <f t="shared" si="17"/>
        <v>326765</v>
      </c>
      <c r="K59" s="36">
        <f t="shared" si="17"/>
        <v>269728</v>
      </c>
      <c r="L59" s="36">
        <f t="shared" si="17"/>
        <v>344851</v>
      </c>
      <c r="M59" s="36">
        <f t="shared" si="17"/>
        <v>0</v>
      </c>
      <c r="N59" s="36">
        <f t="shared" si="17"/>
        <v>0</v>
      </c>
      <c r="O59" s="36">
        <f t="shared" si="17"/>
        <v>2168994</v>
      </c>
      <c r="P59" s="36">
        <f t="shared" si="17"/>
        <v>0</v>
      </c>
      <c r="Q59" s="36">
        <f t="shared" si="17"/>
        <v>0</v>
      </c>
      <c r="R59" s="36">
        <f t="shared" si="17"/>
        <v>0</v>
      </c>
      <c r="S59" s="36">
        <f t="shared" si="17"/>
        <v>0</v>
      </c>
      <c r="T59" s="36">
        <f t="shared" si="17"/>
        <v>0</v>
      </c>
      <c r="U59" s="36">
        <f t="shared" si="17"/>
        <v>1395937</v>
      </c>
      <c r="V59" s="36">
        <f t="shared" si="17"/>
        <v>126627</v>
      </c>
      <c r="W59" s="36">
        <f t="shared" si="17"/>
        <v>10478498</v>
      </c>
      <c r="X59" s="36">
        <f t="shared" si="17"/>
        <v>0</v>
      </c>
      <c r="Y59" s="36">
        <f t="shared" si="17"/>
        <v>10478498</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126627</v>
      </c>
      <c r="W62" s="37">
        <f t="shared" si="20"/>
        <v>126627</v>
      </c>
      <c r="X62" s="37">
        <f t="shared" si="20"/>
        <v>0</v>
      </c>
      <c r="Y62" s="37">
        <f t="shared" si="20"/>
        <v>126627</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
  <sheetViews>
    <sheetView view="pageBreakPreview" zoomScaleNormal="115" zoomScaleSheetLayoutView="100" workbookViewId="0">
      <selection sqref="A1:I26"/>
    </sheetView>
  </sheetViews>
  <sheetFormatPr defaultRowHeight="12.75" x14ac:dyDescent="0.2"/>
  <cols>
    <col min="9" max="9" width="95" customWidth="1"/>
  </cols>
  <sheetData>
    <row r="1" spans="1:9" ht="12.75" customHeight="1"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sheetData>
  <mergeCells count="1">
    <mergeCell ref="A1:I26"/>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Mladen Vidović</cp:lastModifiedBy>
  <cp:lastPrinted>2024-02-20T12:57:12Z</cp:lastPrinted>
  <dcterms:created xsi:type="dcterms:W3CDTF">2008-10-17T11:51:54Z</dcterms:created>
  <dcterms:modified xsi:type="dcterms:W3CDTF">2024-04-24T10:34:35Z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