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1/3Q 2021 - 31.10.2021/"/>
    </mc:Choice>
  </mc:AlternateContent>
  <xr:revisionPtr revIDLastSave="18" documentId="11_92C5992B9C97EA884C4F8B191CAAE778F156FF11" xr6:coauthVersionLast="47" xr6:coauthVersionMax="47" xr10:uidLastSave="{7C2D0A91-7109-4A31-8493-B24491B88F28}"/>
  <bookViews>
    <workbookView xWindow="-120" yWindow="-120" windowWidth="29040" windowHeight="17640" tabRatio="633"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NT_I!$A$1:$I$60</definedName>
    <definedName name="_xlnm.Print_Area" localSheetId="0">'Opći podaci'!$A$1:$J$61</definedName>
    <definedName name="_xlnm.Print_Area" localSheetId="5">PK!$A$3:$Y$65</definedName>
    <definedName name="_xlnm.Print_Area" localSheetId="2">RDG!$A$1:$K$69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0" l="1"/>
  <c r="J51" i="26" l="1"/>
  <c r="I70" i="18"/>
  <c r="I28" i="18"/>
  <c r="I20" i="18"/>
  <c r="I16" i="18"/>
  <c r="I12"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H21" i="21"/>
  <c r="K60" i="26"/>
  <c r="J60" i="26"/>
  <c r="H60" i="26"/>
  <c r="H14" i="26"/>
  <c r="H61" i="26" s="1"/>
  <c r="I21" i="21"/>
  <c r="H36" i="21"/>
  <c r="I36" i="21"/>
  <c r="H49" i="21"/>
  <c r="I49" i="21"/>
  <c r="K62" i="26" l="1"/>
  <c r="K67" i="26" s="1"/>
  <c r="J62" i="26"/>
  <c r="J67" i="26" s="1"/>
  <c r="V40" i="22" s="1"/>
  <c r="W40" i="22" s="1"/>
  <c r="J63" i="26"/>
  <c r="I8" i="20" s="1"/>
  <c r="J64" i="26"/>
  <c r="K63" i="26"/>
  <c r="K64" i="26"/>
  <c r="I63" i="26"/>
  <c r="H62" i="26"/>
  <c r="H68" i="26" s="1"/>
  <c r="H63" i="26"/>
  <c r="I62" i="26"/>
  <c r="I67" i="26" s="1"/>
  <c r="I64" i="26"/>
  <c r="H64" i="26"/>
  <c r="I51" i="21"/>
  <c r="I53" i="21" s="1"/>
  <c r="H51" i="21"/>
  <c r="H53" i="21" s="1"/>
  <c r="K66" i="26" l="1"/>
  <c r="K68" i="26"/>
  <c r="J68" i="26"/>
  <c r="J66" i="26"/>
  <c r="I95" i="18" s="1"/>
  <c r="H66" i="26"/>
  <c r="H67" i="26"/>
  <c r="I66" i="26"/>
  <c r="I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58"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<sst xmlns="http://schemas.openxmlformats.org/spreadsheetml/2006/main" count="542" uniqueCount="474">
  <si>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</si>
  <si>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</si>
  <si>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</si>
  <si>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</si>
  <si>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</si>
  <si>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</si>
  <si>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</si>
  <si>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</si>
  <si>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</si>
  <si>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</si>
  <si>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</si>
  <si>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</si>
  <si>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</si>
  <si>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</si>
  <si>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</si>
  <si>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</si>
  <si>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</si>
  <si>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</si>
  <si>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</si>
  <si>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</si>
  <si>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</si>
  <si>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</si>
  <si>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</si>
  <si>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</si>
  <si>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</si>
  <si>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</si>
  <si>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</si>
  <si>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</si>
  <si>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</si>
  <si>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</si>
  <si>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</si>
  <si>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</si>
  <si>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</si>
  <si>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</si>
  <si>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</si>
  <si>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</si>
  <si>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</si>
  <si>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</si>
  <si>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</si>
  <si>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</si>
  <si>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</si>
  <si>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</si>
  <si>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</si>
  <si>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</si>
  <si>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</si>
  <si>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</si>
  <si>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</si>
  <si>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</si>
  <si>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</si>
  <si>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</si>
  <si>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</si>
  <si>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</si>
  <si>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</si>
  <si>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</si>
  <si>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</si>
  <si>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</si>
  <si>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</si>
  <si>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</si>
  <si>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</si>
  <si>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</si>
  <si>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</si>
  <si>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</si>
  <si>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</si>
  <si>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</si>
  <si>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</si>
  <si>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</si>
  <si>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</si>
  <si>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</si>
  <si>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</si>
  <si>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</si>
  <si>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</si>
  <si>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</si>
  <si>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</si>
  <si>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</si>
  <si>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</si>
  <si>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</si>
  <si>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</si>
  <si>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</si>
  <si>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</si>
  <si>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</si>
  <si>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</si>
  <si>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</si>
  <si>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</si>
  <si>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</si>
  <si>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</si>
  <si>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</si>
  <si>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</si>
  <si>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</si>
  <si>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</si>
  <si>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</si>
  <si>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</si>
  <si>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</si>
  <si>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</si>
  <si>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</si>
  <si>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</si>
  <si>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</si>
  <si>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</si>
  <si>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</si>
  <si>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</si>
  <si>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</si>
  <si>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</si>
  <si>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</si>
  <si>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</si>
  <si>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</si>
  <si>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</si>
  <si>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</si>
  <si>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</si>
  <si>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</si>
  <si>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</si>
  <si>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</si>
  <si>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</si>
  <si>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</si>
  <si>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</si>
  <si>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</si>
  <si>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</si>
  <si>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</si>
  <si>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</si>
  <si>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</si>
  <si>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</si>
  <si>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</si>
  <si>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</si>
  <si>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</si>
  <si>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</si>
  <si>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</si>
  <si>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</si>
  <si>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</si>
  <si>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</si>
  <si>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</si>
  <si>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</si>
  <si>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</si>
  <si>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</si>
  <si>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</si>
  <si>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</si>
  <si>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</si>
  <si>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</si>
  <si>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</si>
  <si>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</si>
  <si>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</si>
  <si>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</si>
  <si>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</si>
  <si>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</si>
  <si>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</si>
  <si>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</si>
  <si>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</si>
  <si>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</si>
  <si>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</si>
  <si>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</si>
  <si>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</si>
  <si>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</si>
  <si>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</si>
  <si>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</si>
  <si>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</si>
  <si>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</si>
  <si>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</si>
  <si>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</si>
  <si>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</si>
  <si>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</si>
  <si>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</si>
  <si>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</si>
  <si>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</si>
  <si>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</si>
  <si>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</si>
  <si>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</si>
  <si>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</si>
  <si>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</si>
  <si>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</si>
  <si>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</si>
  <si>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</si>
  <si>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</si>
  <si>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</si>
  <si>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</si>
  <si>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</si>
  <si>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</si>
  <si>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</si>
  <si>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</si>
  <si>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</si>
  <si>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</si>
  <si>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</si>
  <si>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</si>
  <si>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</si>
  <si>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</si>
  <si>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</si>
  <si>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</si>
  <si>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</si>
  <si>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</si>
  <si>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</si>
  <si>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</si>
  <si>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</si>
  <si>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</si>
  <si>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</si>
  <si>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</si>
  <si>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</si>
  <si>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</si>
  <si>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</si>
  <si>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</si>
  <si>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</si>
  <si>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</si>
  <si>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</si>
  <si>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</si>
  <si>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</si>
  <si>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</si>
  <si>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</si>
  <si>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</si>
  <si>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</si>
  <si>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</si>
  <si>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</si>
  <si>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</si>
  <si>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</si>
  <si>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</si>
  <si>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</si>
  <si>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</si>
  <si>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</si>
  <si>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</si>
  <si>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</si>
  <si>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</si>
  <si>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</si>
  <si>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</si>
  <si>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</si>
  <si>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</si>
  <si>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</si>
  <si>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</si>
  <si>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</si>
  <si>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</si>
  <si>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</si>
  <si>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</si>
  <si>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</si>
  <si>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</si>
  <si>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</si>
  <si>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</si>
  <si>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</si>
  <si>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</si>
  <si>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</si>
  <si>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</si>
  <si>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</si>
  <si>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</si>
  <si>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</si>
  <si>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</si>
  <si>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</si>
  <si>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</si>
  <si>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</si>
  <si>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</si>
  <si>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</si>
  <si>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</si>
  <si>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</si>
  <si>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</si>
  <si>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</si>
  <si>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</si>
  <si>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</si>
  <si>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</si>
  <si>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</si>
  <si>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</si>
  <si>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</si>
  <si>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</si>
  <si>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</si>
  <si>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</si>
  <si>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</si>
  <si>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</si>
  <si>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</si>
  <si>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</si>
  <si>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</si>
  <si>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</si>
  <si>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</si>
  <si>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</si>
  <si>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</si>
  <si>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</si>
  <si>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</si>
  <si>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</si>
  <si>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</si>
  <si>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</si>
  <si>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</si>
  <si>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</si>
  <si>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</si>
  <si>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</si>
  <si>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</si>
  <si>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</si>
  <si>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</si>
  <si>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</si>
  <si>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</si>
  <si>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</si>
  <si>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</si>
  <si>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</si>
  <si>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</si>
  <si>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</si>
  <si>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</si>
  <si>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</si>
  <si>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</si>
  <si>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</si>
  <si>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</si>
  <si>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</si>
  <si>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</si>
  <si>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</si>
  <si>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</si>
  <si>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</si>
  <si>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</si>
  <si>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</si>
  <si>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</si>
  <si>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</si>
  <si>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</si>
  <si>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</si>
  <si>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</si>
  <si>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</si>
  <si>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</si>
  <si>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</si>
  <si>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</si>
  <si>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</si>
  <si>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</si>
  <si>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</si>
  <si>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</si>
  <si>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</si>
  <si>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</si>
  <si>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</si>
  <si>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</si>
  <si>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</si>
  <si>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</si>
  <si>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</si>
  <si>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</si>
  <si>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</si>
  <si>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</si>
  <si>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</si>
  <si>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</si>
  <si>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</si>
  <si>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</si>
  <si>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</si>
  <si>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</si>
  <si>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</si>
  <si>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</si>
  <si>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</si>
  <si>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</si>
  <si>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</si>
  <si>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</si>
  <si>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</si>
  <si>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</si>
  <si>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</si>
  <si>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</si>
  <si>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</si>
  <si>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</si>
  <si>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</si>
  <si>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</si>
  <si>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</si>
  <si>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</si>
  <si>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</si>
  <si>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</si>
  <si>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</si>
  <si>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</si>
  <si>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</si>
  <si>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</si>
  <si>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</si>
  <si>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</si>
  <si>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</si>
  <si>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</si>
  <si>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</si>
  <si>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</si>
  <si>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</si>
  <si>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</si>
  <si>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</si>
  <si>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</si>
  <si>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</si>
  <si>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</si>
  <si>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</si>
  <si>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</si>
  <si>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</si>
  <si>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</si>
  <si>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</si>
  <si>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</si>
  <si>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</si>
  <si>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</si>
  <si>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</si>
  <si>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</si>
  <si>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</si>
  <si>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</si>
  <si>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</si>
  <si>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</si>
  <si>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</si>
  <si>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</si>
  <si>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</si>
  <si>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</si>
  <si>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</si>
  <si>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</si>
  <si>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</si>
  <si>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</si>
  <si>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</si>
  <si>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</si>
  <si>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</si>
  <si>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</si>
  <si>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</si>
  <si>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</si>
  <si>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</si>
  <si>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</si>
  <si>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</si>
  <si>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</si>
  <si>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</si>
  <si>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</si>
  <si>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</si>
  <si>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</si>
  <si>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</si>
  <si>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</si>
  <si>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</si>
  <si>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</si>
  <si>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</si>
  <si>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</si>
  <si>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</si>
  <si>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</si>
  <si>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</si>
  <si>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</si>
  <si>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</si>
  <si>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</si>
  <si>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</si>
  <si>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</si>
  <si>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</si>
  <si>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</si>
  <si>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</si>
  <si>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</si>
  <si>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</si>
  <si>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</si>
  <si>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</si>
  <si>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</si>
  <si>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</si>
  <si>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</si>
  <si>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</si>
  <si>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</si>
  <si>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</si>
  <si>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</si>
  <si>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</si>
  <si>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</si>
  <si>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</si>
  <si>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</si>
  <si>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</si>
  <si>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</si>
  <si>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</si>
  <si>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</si>
  <si>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</si>
  <si>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</si>
  <si>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</si>
  <si>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</si>
  <si>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</si>
  <si>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</si>
  <si>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</si>
  <si>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</si>
  <si>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</si>
  <si>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</si>
  <si>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</si>
  <si>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</si>
  <si>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</si>
  <si>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</si>
  <si>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</si>
  <si>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</si>
  <si>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</si>
  <si>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</si>
  <si>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BDO Croatia d.o.o.</t>
  </si>
  <si>
    <t>Obveznik:Professio Energia d.d.</t>
  </si>
  <si>
    <t>stanje na dan 30.09.2021.</t>
  </si>
  <si>
    <t>u razdoblju 01.01.2021 do 30.09.2021</t>
  </si>
  <si>
    <t>Obveznik: Professio Energia d.d.</t>
  </si>
  <si>
    <t>01967703</t>
  </si>
  <si>
    <t>080531484</t>
  </si>
  <si>
    <t>88975636912</t>
  </si>
  <si>
    <t>HR</t>
  </si>
  <si>
    <t>747800U06861GEZJIR41</t>
  </si>
  <si>
    <t>15268</t>
  </si>
  <si>
    <t>PROFESSIO ENERGIA d.d.</t>
  </si>
  <si>
    <t>Zagreb</t>
  </si>
  <si>
    <t>Ivana Lučića 2/A</t>
  </si>
  <si>
    <t>mario.klaric@professio.hr</t>
  </si>
  <si>
    <t>EKO d.o.o.</t>
  </si>
  <si>
    <t>Jurišićeva 1a, Zagreb</t>
  </si>
  <si>
    <t>VELIKA POPINA d.o.o.</t>
  </si>
  <si>
    <t xml:space="preserve">Jurišićeva 1a, Zagreb </t>
  </si>
  <si>
    <t>LIBURANA d.o.o.</t>
  </si>
  <si>
    <t>Ivana Lučića 2A, Zagreb</t>
  </si>
  <si>
    <t>Mereor d.o.o.</t>
  </si>
  <si>
    <t>www.professio.hr</t>
  </si>
  <si>
    <t>Aleksandra Carvalho</t>
  </si>
  <si>
    <t>013097307</t>
  </si>
  <si>
    <t>office@mereor.hr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</si>
</sst>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25" workbookViewId="0">
      <selection activeCell="X11" sqref="X1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44469</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453</v>
      </c>
      <c r="D11" s="146"/>
      <c r="E11" s="67"/>
      <c r="F11" s="154" t="s">
        <v>332</v>
      </c>
      <c r="G11" s="144"/>
      <c r="H11" s="155" t="s">
        <v>456</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454</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455</v>
      </c>
      <c r="D15" s="146"/>
      <c r="E15" s="163"/>
      <c r="F15" s="164"/>
      <c r="G15" s="73" t="s">
        <v>333</v>
      </c>
      <c r="H15" s="155" t="s">
        <v>457</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458</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459</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10000</v>
      </c>
      <c r="D21" s="156"/>
      <c r="E21" s="149"/>
      <c r="F21" s="149"/>
      <c r="G21" s="160" t="s">
        <v>460</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461</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462</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470</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5</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336</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463</v>
      </c>
      <c r="B37" s="172"/>
      <c r="C37" s="172"/>
      <c r="D37" s="172"/>
      <c r="E37" s="171" t="s">
        <v>464</v>
      </c>
      <c r="F37" s="172"/>
      <c r="G37" s="172"/>
      <c r="H37" s="172"/>
      <c r="I37" s="173"/>
      <c r="J37" s="87">
        <v>1547445</v>
      </c>
    </row>
    <row r="38" spans="1:10" x14ac:dyDescent="0.25">
      <c r="A38" s="69"/>
      <c r="B38" s="70"/>
      <c r="C38" s="77"/>
      <c r="D38" s="174"/>
      <c r="E38" s="174"/>
      <c r="F38" s="174"/>
      <c r="G38" s="174"/>
      <c r="H38" s="174"/>
      <c r="I38" s="174"/>
      <c r="J38" s="72"/>
    </row>
    <row r="39" spans="1:10" x14ac:dyDescent="0.25">
      <c r="A39" s="171" t="s">
        <v>465</v>
      </c>
      <c r="B39" s="172"/>
      <c r="C39" s="172"/>
      <c r="D39" s="173"/>
      <c r="E39" s="171" t="s">
        <v>466</v>
      </c>
      <c r="F39" s="172"/>
      <c r="G39" s="172"/>
      <c r="H39" s="172"/>
      <c r="I39" s="173"/>
      <c r="J39" s="78">
        <v>1995332</v>
      </c>
    </row>
    <row r="40" spans="1:10" x14ac:dyDescent="0.25">
      <c r="A40" s="69"/>
      <c r="B40" s="70"/>
      <c r="C40" s="77"/>
      <c r="D40" s="88"/>
      <c r="E40" s="174"/>
      <c r="F40" s="174"/>
      <c r="G40" s="174"/>
      <c r="H40" s="174"/>
      <c r="I40" s="71"/>
      <c r="J40" s="72"/>
    </row>
    <row r="41" spans="1:10" x14ac:dyDescent="0.25">
      <c r="A41" s="171" t="s">
        <v>467</v>
      </c>
      <c r="B41" s="172"/>
      <c r="C41" s="172"/>
      <c r="D41" s="173"/>
      <c r="E41" s="171" t="s">
        <v>468</v>
      </c>
      <c r="F41" s="172"/>
      <c r="G41" s="172"/>
      <c r="H41" s="172"/>
      <c r="I41" s="173"/>
      <c r="J41" s="78">
        <v>4824202</v>
      </c>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14.45" customHeight="1" x14ac:dyDescent="0.25">
      <c r="A50" s="143" t="s">
        <v>320</v>
      </c>
      <c r="B50" s="154"/>
      <c r="C50" s="155" t="s">
        <v>341</v>
      </c>
      <c r="D50" s="156"/>
      <c r="E50" s="181" t="s">
        <v>343</v>
      </c>
      <c r="F50" s="182"/>
      <c r="G50" s="160" t="s">
        <v>469</v>
      </c>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471</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472</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473</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t="s">
        <v>448</v>
      </c>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30" zoomScaleNormal="100" zoomScaleSheetLayoutView="130" workbookViewId="0">
      <selection activeCell="I134" sqref="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450</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449</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87256945</v>
      </c>
      <c r="I9" s="23">
        <f>I10+I17+I27+I38+I43</f>
        <v>84177331</v>
      </c>
    </row>
    <row r="10" spans="1:9" ht="12.75" customHeight="1" x14ac:dyDescent="0.2">
      <c r="A10" s="190" t="s">
        <v>5</v>
      </c>
      <c r="B10" s="190"/>
      <c r="C10" s="190"/>
      <c r="D10" s="190"/>
      <c r="E10" s="190"/>
      <c r="F10" s="190"/>
      <c r="G10" s="15">
        <v>3</v>
      </c>
      <c r="H10" s="23">
        <f>H11+H12+H13+H14+H15+H16</f>
        <v>385074</v>
      </c>
      <c r="I10" s="23">
        <f>I11+I12+I13+I14+I15+I16</f>
        <v>351585</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78329</v>
      </c>
      <c r="I12" s="22">
        <f>23000+75602+25000+6200-36982-11021-4492</f>
        <v>77307</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306745</v>
      </c>
      <c r="I16" s="22">
        <f>510729+150052-376500-10003</f>
        <v>274278</v>
      </c>
    </row>
    <row r="17" spans="1:9" ht="12.75" customHeight="1" x14ac:dyDescent="0.2">
      <c r="A17" s="190" t="s">
        <v>12</v>
      </c>
      <c r="B17" s="190"/>
      <c r="C17" s="190"/>
      <c r="D17" s="190"/>
      <c r="E17" s="190"/>
      <c r="F17" s="190"/>
      <c r="G17" s="15">
        <v>10</v>
      </c>
      <c r="H17" s="23">
        <f>H18+H19+H20+H21+H22+H23+H24+H25+H26</f>
        <v>1129263</v>
      </c>
      <c r="I17" s="23">
        <f>I18+I19+I20+I21+I22+I23+I24+I25+I26</f>
        <v>1666868</v>
      </c>
    </row>
    <row r="18" spans="1:9" ht="12.75" customHeight="1" x14ac:dyDescent="0.2">
      <c r="A18" s="189" t="s">
        <v>13</v>
      </c>
      <c r="B18" s="189"/>
      <c r="C18" s="189"/>
      <c r="D18" s="189"/>
      <c r="E18" s="189"/>
      <c r="F18" s="189"/>
      <c r="G18" s="14">
        <v>11</v>
      </c>
      <c r="H18" s="22">
        <v>0</v>
      </c>
      <c r="I18" s="22">
        <v>0</v>
      </c>
    </row>
    <row r="19" spans="1:9" ht="12.75" customHeight="1" x14ac:dyDescent="0.2">
      <c r="A19" s="189" t="s">
        <v>14</v>
      </c>
      <c r="B19" s="189"/>
      <c r="C19" s="189"/>
      <c r="D19" s="189"/>
      <c r="E19" s="189"/>
      <c r="F19" s="189"/>
      <c r="G19" s="14">
        <v>12</v>
      </c>
      <c r="H19" s="22">
        <v>0</v>
      </c>
      <c r="I19" s="22">
        <v>0</v>
      </c>
    </row>
    <row r="20" spans="1:9" ht="12.75" customHeight="1" x14ac:dyDescent="0.2">
      <c r="A20" s="189" t="s">
        <v>15</v>
      </c>
      <c r="B20" s="189"/>
      <c r="C20" s="189"/>
      <c r="D20" s="189"/>
      <c r="E20" s="189"/>
      <c r="F20" s="189"/>
      <c r="G20" s="14">
        <v>13</v>
      </c>
      <c r="H20" s="22">
        <v>46901</v>
      </c>
      <c r="I20" s="22">
        <f>1666868-I24</f>
        <v>37333</v>
      </c>
    </row>
    <row r="21" spans="1:9" ht="12.75" customHeight="1" x14ac:dyDescent="0.2">
      <c r="A21" s="189" t="s">
        <v>16</v>
      </c>
      <c r="B21" s="189"/>
      <c r="C21" s="189"/>
      <c r="D21" s="189"/>
      <c r="E21" s="189"/>
      <c r="F21" s="189"/>
      <c r="G21" s="14">
        <v>14</v>
      </c>
      <c r="H21" s="22">
        <v>0</v>
      </c>
      <c r="I21" s="22">
        <v>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1082362</v>
      </c>
      <c r="I24" s="22">
        <v>1629535</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85742608</v>
      </c>
      <c r="I27" s="23">
        <f>SUM(I28:I37)</f>
        <v>82158878</v>
      </c>
    </row>
    <row r="28" spans="1:9" ht="12.75" customHeight="1" x14ac:dyDescent="0.2">
      <c r="A28" s="189" t="s">
        <v>23</v>
      </c>
      <c r="B28" s="189"/>
      <c r="C28" s="189"/>
      <c r="D28" s="189"/>
      <c r="E28" s="189"/>
      <c r="F28" s="189"/>
      <c r="G28" s="14">
        <v>21</v>
      </c>
      <c r="H28" s="22">
        <v>85685513</v>
      </c>
      <c r="I28" s="22">
        <f>82158878-I35</f>
        <v>82101783</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0</v>
      </c>
      <c r="I34" s="22">
        <v>0</v>
      </c>
    </row>
    <row r="35" spans="1:9" ht="12.75" customHeight="1" x14ac:dyDescent="0.2">
      <c r="A35" s="189" t="s">
        <v>30</v>
      </c>
      <c r="B35" s="189"/>
      <c r="C35" s="189"/>
      <c r="D35" s="189"/>
      <c r="E35" s="189"/>
      <c r="F35" s="189"/>
      <c r="G35" s="14">
        <v>28</v>
      </c>
      <c r="H35" s="22">
        <v>57095</v>
      </c>
      <c r="I35" s="22">
        <v>57095</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304</v>
      </c>
      <c r="B44" s="191"/>
      <c r="C44" s="191"/>
      <c r="D44" s="191"/>
      <c r="E44" s="191"/>
      <c r="F44" s="191"/>
      <c r="G44" s="15">
        <v>37</v>
      </c>
      <c r="H44" s="23">
        <f>H45+H53+H60+H70</f>
        <v>9481491</v>
      </c>
      <c r="I44" s="23">
        <f>I45+I53+I60+I70</f>
        <v>13968598</v>
      </c>
    </row>
    <row r="45" spans="1:9" ht="12.75" customHeight="1" x14ac:dyDescent="0.2">
      <c r="A45" s="190" t="s">
        <v>39</v>
      </c>
      <c r="B45" s="190"/>
      <c r="C45" s="190"/>
      <c r="D45" s="190"/>
      <c r="E45" s="190"/>
      <c r="F45" s="190"/>
      <c r="G45" s="15">
        <v>38</v>
      </c>
      <c r="H45" s="23">
        <f>SUM(H46:H52)</f>
        <v>0</v>
      </c>
      <c r="I45" s="23">
        <f>SUM(I46:I52)</f>
        <v>0</v>
      </c>
    </row>
    <row r="46" spans="1:9" ht="12.75" customHeight="1" x14ac:dyDescent="0.2">
      <c r="A46" s="189" t="s">
        <v>40</v>
      </c>
      <c r="B46" s="189"/>
      <c r="C46" s="189"/>
      <c r="D46" s="189"/>
      <c r="E46" s="189"/>
      <c r="F46" s="189"/>
      <c r="G46" s="14">
        <v>39</v>
      </c>
      <c r="H46" s="22">
        <v>0</v>
      </c>
      <c r="I46" s="22">
        <v>0</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307877</v>
      </c>
      <c r="I53" s="23">
        <f>SUM(I54:I59)</f>
        <v>1361786</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0</v>
      </c>
      <c r="I56" s="22">
        <v>0</v>
      </c>
    </row>
    <row r="57" spans="1:9" ht="12.75" customHeight="1" x14ac:dyDescent="0.2">
      <c r="A57" s="189" t="s">
        <v>51</v>
      </c>
      <c r="B57" s="189"/>
      <c r="C57" s="189"/>
      <c r="D57" s="189"/>
      <c r="E57" s="189"/>
      <c r="F57" s="189"/>
      <c r="G57" s="14">
        <v>50</v>
      </c>
      <c r="H57" s="22">
        <v>0</v>
      </c>
      <c r="I57" s="22">
        <v>0</v>
      </c>
    </row>
    <row r="58" spans="1:9" ht="12.75" customHeight="1" x14ac:dyDescent="0.2">
      <c r="A58" s="189" t="s">
        <v>52</v>
      </c>
      <c r="B58" s="189"/>
      <c r="C58" s="189"/>
      <c r="D58" s="189"/>
      <c r="E58" s="189"/>
      <c r="F58" s="189"/>
      <c r="G58" s="14">
        <v>51</v>
      </c>
      <c r="H58" s="22">
        <v>87416</v>
      </c>
      <c r="I58" s="22">
        <v>541518</v>
      </c>
    </row>
    <row r="59" spans="1:9" ht="12.75" customHeight="1" x14ac:dyDescent="0.2">
      <c r="A59" s="189" t="s">
        <v>53</v>
      </c>
      <c r="B59" s="189"/>
      <c r="C59" s="189"/>
      <c r="D59" s="189"/>
      <c r="E59" s="189"/>
      <c r="F59" s="189"/>
      <c r="G59" s="14">
        <v>52</v>
      </c>
      <c r="H59" s="22">
        <v>220461</v>
      </c>
      <c r="I59" s="22">
        <v>820268</v>
      </c>
    </row>
    <row r="60" spans="1:9" ht="12.75" customHeight="1" x14ac:dyDescent="0.2">
      <c r="A60" s="190" t="s">
        <v>54</v>
      </c>
      <c r="B60" s="190"/>
      <c r="C60" s="190"/>
      <c r="D60" s="190"/>
      <c r="E60" s="190"/>
      <c r="F60" s="190"/>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9173614</v>
      </c>
      <c r="I70" s="22">
        <f>12609231-2419</f>
        <v>12606812</v>
      </c>
    </row>
    <row r="71" spans="1:9" ht="12.75" customHeight="1" x14ac:dyDescent="0.2">
      <c r="A71" s="206" t="s">
        <v>58</v>
      </c>
      <c r="B71" s="206"/>
      <c r="C71" s="206"/>
      <c r="D71" s="206"/>
      <c r="E71" s="206"/>
      <c r="F71" s="206"/>
      <c r="G71" s="14">
        <v>64</v>
      </c>
      <c r="H71" s="22">
        <v>94732</v>
      </c>
      <c r="I71" s="22">
        <v>43109</v>
      </c>
    </row>
    <row r="72" spans="1:9" ht="12.75" customHeight="1" x14ac:dyDescent="0.2">
      <c r="A72" s="191" t="s">
        <v>305</v>
      </c>
      <c r="B72" s="191"/>
      <c r="C72" s="191"/>
      <c r="D72" s="191"/>
      <c r="E72" s="191"/>
      <c r="F72" s="191"/>
      <c r="G72" s="15">
        <v>65</v>
      </c>
      <c r="H72" s="23">
        <f>H8+H9+H44+H71</f>
        <v>96833168</v>
      </c>
      <c r="I72" s="23">
        <f>I8+I9+I44+I71</f>
        <v>98189038</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353</v>
      </c>
      <c r="B75" s="191"/>
      <c r="C75" s="191"/>
      <c r="D75" s="191"/>
      <c r="E75" s="191"/>
      <c r="F75" s="191"/>
      <c r="G75" s="15">
        <v>67</v>
      </c>
      <c r="H75" s="102">
        <f>H76+H77+H78+H84+H85+H91+H94+H97</f>
        <v>95702697</v>
      </c>
      <c r="I75" s="102">
        <f>I76+I77+I78+I84+I85+I91+I94+I97</f>
        <v>96913885</v>
      </c>
    </row>
    <row r="76" spans="1:9" ht="12.75" customHeight="1" x14ac:dyDescent="0.2">
      <c r="A76" s="189" t="s">
        <v>61</v>
      </c>
      <c r="B76" s="189"/>
      <c r="C76" s="189"/>
      <c r="D76" s="189"/>
      <c r="E76" s="189"/>
      <c r="F76" s="189"/>
      <c r="G76" s="14">
        <v>68</v>
      </c>
      <c r="H76" s="22">
        <v>66169600</v>
      </c>
      <c r="I76" s="22">
        <v>66169600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2">
        <f>SUM(H79:H83)</f>
        <v>744543</v>
      </c>
      <c r="I78" s="102">
        <f>SUM(I79:I83)</f>
        <v>1586886</v>
      </c>
    </row>
    <row r="79" spans="1:9" ht="12.75" customHeight="1" x14ac:dyDescent="0.2">
      <c r="A79" s="189" t="s">
        <v>64</v>
      </c>
      <c r="B79" s="189"/>
      <c r="C79" s="189"/>
      <c r="D79" s="189"/>
      <c r="E79" s="189"/>
      <c r="F79" s="189"/>
      <c r="G79" s="14">
        <v>71</v>
      </c>
      <c r="H79" s="22">
        <v>744468</v>
      </c>
      <c r="I79" s="22">
        <v>1586811</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75</v>
      </c>
      <c r="I83" s="22">
        <v>75</v>
      </c>
    </row>
    <row r="84" spans="1:9" ht="12.75" customHeight="1" x14ac:dyDescent="0.2">
      <c r="A84" s="207" t="s">
        <v>69</v>
      </c>
      <c r="B84" s="207"/>
      <c r="C84" s="207"/>
      <c r="D84" s="207"/>
      <c r="E84" s="207"/>
      <c r="F84" s="207"/>
      <c r="G84" s="95">
        <v>76</v>
      </c>
      <c r="H84" s="96">
        <v>70738</v>
      </c>
      <c r="I84" s="96">
        <v>70738</v>
      </c>
    </row>
    <row r="85" spans="1:9" ht="12.75" customHeight="1" x14ac:dyDescent="0.2">
      <c r="A85" s="190" t="s">
        <v>445</v>
      </c>
      <c r="B85" s="190"/>
      <c r="C85" s="190"/>
      <c r="D85" s="190"/>
      <c r="E85" s="190"/>
      <c r="F85" s="190"/>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0" t="s">
        <v>351</v>
      </c>
      <c r="B91" s="190"/>
      <c r="C91" s="190"/>
      <c r="D91" s="190"/>
      <c r="E91" s="190"/>
      <c r="F91" s="190"/>
      <c r="G91" s="15">
        <v>83</v>
      </c>
      <c r="H91" s="23">
        <f>H92-H93</f>
        <v>11870967</v>
      </c>
      <c r="I91" s="23">
        <f>I92-I93</f>
        <v>17288338</v>
      </c>
    </row>
    <row r="92" spans="1:9" ht="12.75" customHeight="1" x14ac:dyDescent="0.2">
      <c r="A92" s="189" t="s">
        <v>72</v>
      </c>
      <c r="B92" s="189"/>
      <c r="C92" s="189"/>
      <c r="D92" s="189"/>
      <c r="E92" s="189"/>
      <c r="F92" s="189"/>
      <c r="G92" s="14">
        <v>84</v>
      </c>
      <c r="H92" s="22">
        <v>11870967</v>
      </c>
      <c r="I92" s="22">
        <v>17288338</v>
      </c>
    </row>
    <row r="93" spans="1:9" ht="12.75" customHeight="1" x14ac:dyDescent="0.2">
      <c r="A93" s="189" t="s">
        <v>73</v>
      </c>
      <c r="B93" s="189"/>
      <c r="C93" s="189"/>
      <c r="D93" s="189"/>
      <c r="E93" s="189"/>
      <c r="F93" s="189"/>
      <c r="G93" s="14">
        <v>85</v>
      </c>
      <c r="H93" s="22">
        <v>0</v>
      </c>
      <c r="I93" s="22">
        <v>0</v>
      </c>
    </row>
    <row r="94" spans="1:9" ht="12.75" customHeight="1" x14ac:dyDescent="0.2">
      <c r="A94" s="190" t="s">
        <v>352</v>
      </c>
      <c r="B94" s="190"/>
      <c r="C94" s="190"/>
      <c r="D94" s="190"/>
      <c r="E94" s="190"/>
      <c r="F94" s="190"/>
      <c r="G94" s="15">
        <v>86</v>
      </c>
      <c r="H94" s="23">
        <f>H95-H96</f>
        <v>16846849</v>
      </c>
      <c r="I94" s="23">
        <f>I95-I96</f>
        <v>11798323</v>
      </c>
    </row>
    <row r="95" spans="1:9" ht="12.75" customHeight="1" x14ac:dyDescent="0.2">
      <c r="A95" s="189" t="s">
        <v>74</v>
      </c>
      <c r="B95" s="189"/>
      <c r="C95" s="189"/>
      <c r="D95" s="189"/>
      <c r="E95" s="189"/>
      <c r="F95" s="189"/>
      <c r="G95" s="14">
        <v>87</v>
      </c>
      <c r="H95" s="22">
        <v>16846849</v>
      </c>
      <c r="I95" s="22">
        <f>+RDG!J66</f>
        <v>11798323</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354</v>
      </c>
      <c r="B98" s="191"/>
      <c r="C98" s="191"/>
      <c r="D98" s="191"/>
      <c r="E98" s="191"/>
      <c r="F98" s="191"/>
      <c r="G98" s="15">
        <v>90</v>
      </c>
      <c r="H98" s="23">
        <f>SUM(H99:H104)</f>
        <v>0</v>
      </c>
      <c r="I98" s="23">
        <f>SUM(I99:I104)</f>
        <v>0</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355</v>
      </c>
      <c r="B105" s="191"/>
      <c r="C105" s="191"/>
      <c r="D105" s="191"/>
      <c r="E105" s="191"/>
      <c r="F105" s="191"/>
      <c r="G105" s="15">
        <v>97</v>
      </c>
      <c r="H105" s="23">
        <f>SUM(H106:H116)</f>
        <v>291728</v>
      </c>
      <c r="I105" s="23">
        <f>SUM(I106:I116)</f>
        <v>236804</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0</v>
      </c>
      <c r="I111" s="22">
        <v>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291728</v>
      </c>
      <c r="I115" s="22">
        <v>236804</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356</v>
      </c>
      <c r="B117" s="191"/>
      <c r="C117" s="191"/>
      <c r="D117" s="191"/>
      <c r="E117" s="191"/>
      <c r="F117" s="191"/>
      <c r="G117" s="15">
        <v>109</v>
      </c>
      <c r="H117" s="23">
        <f>SUM(H118:H131)</f>
        <v>838487</v>
      </c>
      <c r="I117" s="23">
        <f>SUM(I118:I131)</f>
        <v>1038349</v>
      </c>
    </row>
    <row r="118" spans="1:9" ht="12.75" customHeight="1" x14ac:dyDescent="0.2">
      <c r="A118" s="189" t="s">
        <v>83</v>
      </c>
      <c r="B118" s="189"/>
      <c r="C118" s="189"/>
      <c r="D118" s="189"/>
      <c r="E118" s="189"/>
      <c r="F118" s="189"/>
      <c r="G118" s="14">
        <v>110</v>
      </c>
      <c r="H118" s="22">
        <v>623875</v>
      </c>
      <c r="I118" s="22">
        <v>623875</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0</v>
      </c>
      <c r="I123" s="22">
        <v>0</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48754</v>
      </c>
      <c r="I125" s="22">
        <v>245369</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87708</v>
      </c>
      <c r="I127" s="22">
        <v>90196</v>
      </c>
    </row>
    <row r="128" spans="1:9" x14ac:dyDescent="0.2">
      <c r="A128" s="189" t="s">
        <v>95</v>
      </c>
      <c r="B128" s="189"/>
      <c r="C128" s="189"/>
      <c r="D128" s="189"/>
      <c r="E128" s="189"/>
      <c r="F128" s="189"/>
      <c r="G128" s="14">
        <v>120</v>
      </c>
      <c r="H128" s="22">
        <v>68083</v>
      </c>
      <c r="I128" s="22">
        <v>68666</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10067</v>
      </c>
      <c r="I131" s="22">
        <v>10243</v>
      </c>
    </row>
    <row r="132" spans="1:9" ht="22.15" customHeight="1" x14ac:dyDescent="0.2">
      <c r="A132" s="206" t="s">
        <v>99</v>
      </c>
      <c r="B132" s="206"/>
      <c r="C132" s="206"/>
      <c r="D132" s="206"/>
      <c r="E132" s="206"/>
      <c r="F132" s="206"/>
      <c r="G132" s="14">
        <v>124</v>
      </c>
      <c r="H132" s="22">
        <v>256</v>
      </c>
      <c r="I132" s="22">
        <v>0</v>
      </c>
    </row>
    <row r="133" spans="1:9" ht="12.75" customHeight="1" x14ac:dyDescent="0.2">
      <c r="A133" s="191" t="s">
        <v>357</v>
      </c>
      <c r="B133" s="191"/>
      <c r="C133" s="191"/>
      <c r="D133" s="191"/>
      <c r="E133" s="191"/>
      <c r="F133" s="191"/>
      <c r="G133" s="15">
        <v>125</v>
      </c>
      <c r="H133" s="23">
        <f>H75+H98+H105+H117+H132</f>
        <v>96833168</v>
      </c>
      <c r="I133" s="23">
        <f>I75+I98+I105+I117+I132</f>
        <v>98189038</v>
      </c>
    </row>
    <row r="134" spans="1:9" x14ac:dyDescent="0.2">
      <c r="A134" s="206" t="s">
        <v>100</v>
      </c>
      <c r="B134" s="206"/>
      <c r="C134" s="206"/>
      <c r="D134" s="206"/>
      <c r="E134" s="206"/>
      <c r="F134" s="206"/>
      <c r="G134" s="14">
        <v>126</v>
      </c>
      <c r="H134" s="22">
        <v>0</v>
      </c>
      <c r="I134" s="22">
        <f>+I72-I133</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85" zoomScaleNormal="100" zoomScaleSheetLayoutView="110" workbookViewId="0">
      <selection activeCell="H5" sqref="H5:I5"/>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451</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449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11997</v>
      </c>
      <c r="I8" s="107">
        <f>SUM(I9:I13)</f>
        <v>6021</v>
      </c>
      <c r="J8" s="107">
        <f>SUM(J9:J13)</f>
        <v>13536</v>
      </c>
      <c r="K8" s="107">
        <f>SUM(K9:K13)</f>
        <v>1932</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11997</v>
      </c>
      <c r="I10" s="108">
        <v>6021</v>
      </c>
      <c r="J10" s="108">
        <v>6051</v>
      </c>
      <c r="K10" s="108">
        <v>0</v>
      </c>
    </row>
    <row r="11" spans="1:11" ht="12.75" customHeight="1" x14ac:dyDescent="0.2">
      <c r="A11" s="189" t="s">
        <v>117</v>
      </c>
      <c r="B11" s="189"/>
      <c r="C11" s="189"/>
      <c r="D11" s="189"/>
      <c r="E11" s="189"/>
      <c r="F11" s="189"/>
      <c r="G11" s="14">
        <v>4</v>
      </c>
      <c r="H11" s="108">
        <v>0</v>
      </c>
      <c r="I11" s="108">
        <v>0</v>
      </c>
      <c r="J11" s="108">
        <v>2576</v>
      </c>
      <c r="K11" s="108">
        <v>1932</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0</v>
      </c>
      <c r="I13" s="108">
        <v>0</v>
      </c>
      <c r="J13" s="108">
        <v>4909</v>
      </c>
      <c r="K13" s="108">
        <v>0</v>
      </c>
    </row>
    <row r="14" spans="1:11" ht="12.75" customHeight="1" x14ac:dyDescent="0.2">
      <c r="A14" s="224" t="s">
        <v>359</v>
      </c>
      <c r="B14" s="224"/>
      <c r="C14" s="224"/>
      <c r="D14" s="224"/>
      <c r="E14" s="224"/>
      <c r="F14" s="224"/>
      <c r="G14" s="15">
        <v>7</v>
      </c>
      <c r="H14" s="107">
        <f>H15+H16+H20+H24+H25+H26+H29+H36</f>
        <v>2110851</v>
      </c>
      <c r="I14" s="107">
        <f>I15+I16+I20+I24+I25+I26+I29+I36</f>
        <v>729189</v>
      </c>
      <c r="J14" s="107">
        <f>J15+J16+J20+J24+J25+J26+J29+J36</f>
        <v>2619902</v>
      </c>
      <c r="K14" s="107">
        <f>K15+K16+K20+K24+K25+K26+K29+K36</f>
        <v>1096722</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439</v>
      </c>
      <c r="B16" s="190"/>
      <c r="C16" s="190"/>
      <c r="D16" s="190"/>
      <c r="E16" s="190"/>
      <c r="F16" s="190"/>
      <c r="G16" s="15">
        <v>9</v>
      </c>
      <c r="H16" s="107">
        <f>SUM(H17:H19)</f>
        <v>323710</v>
      </c>
      <c r="I16" s="107">
        <f>SUM(I17:I19)</f>
        <v>124977</v>
      </c>
      <c r="J16" s="107">
        <f>SUM(J17:J19)</f>
        <v>705327</v>
      </c>
      <c r="K16" s="107">
        <f>SUM(K17:K19)</f>
        <v>417269</v>
      </c>
    </row>
    <row r="17" spans="1:11" ht="12.75" customHeight="1" x14ac:dyDescent="0.2">
      <c r="A17" s="225" t="s">
        <v>120</v>
      </c>
      <c r="B17" s="225"/>
      <c r="C17" s="225"/>
      <c r="D17" s="225"/>
      <c r="E17" s="225"/>
      <c r="F17" s="225"/>
      <c r="G17" s="14">
        <v>10</v>
      </c>
      <c r="H17" s="108">
        <v>21595</v>
      </c>
      <c r="I17" s="108">
        <v>10997</v>
      </c>
      <c r="J17" s="108">
        <v>19884</v>
      </c>
      <c r="K17" s="108">
        <v>4636</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302115</v>
      </c>
      <c r="I19" s="108">
        <v>113980</v>
      </c>
      <c r="J19" s="108">
        <v>685443</v>
      </c>
      <c r="K19" s="108">
        <v>412633</v>
      </c>
    </row>
    <row r="20" spans="1:11" ht="12.75" customHeight="1" x14ac:dyDescent="0.2">
      <c r="A20" s="190" t="s">
        <v>440</v>
      </c>
      <c r="B20" s="190"/>
      <c r="C20" s="190"/>
      <c r="D20" s="190"/>
      <c r="E20" s="190"/>
      <c r="F20" s="190"/>
      <c r="G20" s="15">
        <v>13</v>
      </c>
      <c r="H20" s="107">
        <f>SUM(H21:H23)</f>
        <v>1352565</v>
      </c>
      <c r="I20" s="107">
        <f>SUM(I21:I23)</f>
        <v>450855</v>
      </c>
      <c r="J20" s="107">
        <f>SUM(J21:J23)</f>
        <v>1357476</v>
      </c>
      <c r="K20" s="107">
        <f>SUM(K21:K23)</f>
        <v>454536</v>
      </c>
    </row>
    <row r="21" spans="1:11" ht="12.75" customHeight="1" x14ac:dyDescent="0.2">
      <c r="A21" s="225" t="s">
        <v>105</v>
      </c>
      <c r="B21" s="225"/>
      <c r="C21" s="225"/>
      <c r="D21" s="225"/>
      <c r="E21" s="225"/>
      <c r="F21" s="225"/>
      <c r="G21" s="14">
        <v>14</v>
      </c>
      <c r="H21" s="108">
        <v>761489</v>
      </c>
      <c r="I21" s="108">
        <v>253830</v>
      </c>
      <c r="J21" s="108">
        <v>791950</v>
      </c>
      <c r="K21" s="108">
        <v>265056</v>
      </c>
    </row>
    <row r="22" spans="1:11" ht="12.75" customHeight="1" x14ac:dyDescent="0.2">
      <c r="A22" s="225" t="s">
        <v>106</v>
      </c>
      <c r="B22" s="225"/>
      <c r="C22" s="225"/>
      <c r="D22" s="225"/>
      <c r="E22" s="225"/>
      <c r="F22" s="225"/>
      <c r="G22" s="14">
        <v>15</v>
      </c>
      <c r="H22" s="108">
        <v>399511</v>
      </c>
      <c r="I22" s="108">
        <v>133170</v>
      </c>
      <c r="J22" s="108">
        <v>373265</v>
      </c>
      <c r="K22" s="108">
        <v>125104</v>
      </c>
    </row>
    <row r="23" spans="1:11" ht="12.75" customHeight="1" x14ac:dyDescent="0.2">
      <c r="A23" s="225" t="s">
        <v>107</v>
      </c>
      <c r="B23" s="225"/>
      <c r="C23" s="225"/>
      <c r="D23" s="225"/>
      <c r="E23" s="225"/>
      <c r="F23" s="225"/>
      <c r="G23" s="14">
        <v>16</v>
      </c>
      <c r="H23" s="108">
        <v>191565</v>
      </c>
      <c r="I23" s="108">
        <v>63855</v>
      </c>
      <c r="J23" s="108">
        <v>192261</v>
      </c>
      <c r="K23" s="108">
        <v>64376</v>
      </c>
    </row>
    <row r="24" spans="1:11" ht="12.75" customHeight="1" x14ac:dyDescent="0.2">
      <c r="A24" s="189" t="s">
        <v>108</v>
      </c>
      <c r="B24" s="189"/>
      <c r="C24" s="189"/>
      <c r="D24" s="189"/>
      <c r="E24" s="189"/>
      <c r="F24" s="189"/>
      <c r="G24" s="14">
        <v>17</v>
      </c>
      <c r="H24" s="108">
        <v>175700</v>
      </c>
      <c r="I24" s="108">
        <v>65582</v>
      </c>
      <c r="J24" s="108">
        <v>223839</v>
      </c>
      <c r="K24" s="108">
        <v>80166</v>
      </c>
    </row>
    <row r="25" spans="1:11" ht="12.75" customHeight="1" x14ac:dyDescent="0.2">
      <c r="A25" s="189" t="s">
        <v>109</v>
      </c>
      <c r="B25" s="189"/>
      <c r="C25" s="189"/>
      <c r="D25" s="189"/>
      <c r="E25" s="189"/>
      <c r="F25" s="189"/>
      <c r="G25" s="14">
        <v>18</v>
      </c>
      <c r="H25" s="108">
        <v>249852</v>
      </c>
      <c r="I25" s="108">
        <v>84649</v>
      </c>
      <c r="J25" s="108">
        <v>314995</v>
      </c>
      <c r="K25" s="108">
        <v>131745</v>
      </c>
    </row>
    <row r="26" spans="1:11" ht="12.75" customHeight="1" x14ac:dyDescent="0.2">
      <c r="A26" s="190" t="s">
        <v>441</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442</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9024</v>
      </c>
      <c r="I36" s="108">
        <v>3126</v>
      </c>
      <c r="J36" s="108">
        <v>18265</v>
      </c>
      <c r="K36" s="108">
        <v>13006</v>
      </c>
    </row>
    <row r="37" spans="1:11" ht="12.75" customHeight="1" x14ac:dyDescent="0.2">
      <c r="A37" s="224" t="s">
        <v>360</v>
      </c>
      <c r="B37" s="224"/>
      <c r="C37" s="224"/>
      <c r="D37" s="224"/>
      <c r="E37" s="224"/>
      <c r="F37" s="224"/>
      <c r="G37" s="15">
        <v>30</v>
      </c>
      <c r="H37" s="107">
        <f>SUM(H38:H47)</f>
        <v>47</v>
      </c>
      <c r="I37" s="107">
        <f>SUM(I38:I47)</f>
        <v>0</v>
      </c>
      <c r="J37" s="107">
        <f>SUM(J38:J47)</f>
        <v>86</v>
      </c>
      <c r="K37" s="107">
        <f>SUM(K38:K47)</f>
        <v>86</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0</v>
      </c>
      <c r="I44" s="108">
        <v>0</v>
      </c>
      <c r="J44" s="108">
        <v>0</v>
      </c>
      <c r="K44" s="108">
        <v>0</v>
      </c>
    </row>
    <row r="45" spans="1:11" ht="12.75" customHeight="1" x14ac:dyDescent="0.2">
      <c r="A45" s="189" t="s">
        <v>138</v>
      </c>
      <c r="B45" s="189"/>
      <c r="C45" s="189"/>
      <c r="D45" s="189"/>
      <c r="E45" s="189"/>
      <c r="F45" s="189"/>
      <c r="G45" s="14">
        <v>38</v>
      </c>
      <c r="H45" s="108">
        <v>47</v>
      </c>
      <c r="I45" s="108">
        <v>0</v>
      </c>
      <c r="J45" s="108">
        <v>86</v>
      </c>
      <c r="K45" s="108">
        <v>86</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4" t="s">
        <v>361</v>
      </c>
      <c r="B48" s="224"/>
      <c r="C48" s="224"/>
      <c r="D48" s="224"/>
      <c r="E48" s="224"/>
      <c r="F48" s="224"/>
      <c r="G48" s="15">
        <v>41</v>
      </c>
      <c r="H48" s="107">
        <f>SUM(H49:H55)</f>
        <v>11371</v>
      </c>
      <c r="I48" s="107">
        <f>SUM(I49:I55)</f>
        <v>3481</v>
      </c>
      <c r="J48" s="107">
        <f>SUM(J49:J55)</f>
        <v>11668</v>
      </c>
      <c r="K48" s="107">
        <f>SUM(K49:K55)</f>
        <v>4714</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9578</v>
      </c>
      <c r="I51" s="108">
        <v>2785</v>
      </c>
      <c r="J51" s="108">
        <f>8458+3</f>
        <v>8461</v>
      </c>
      <c r="K51" s="108">
        <v>3320</v>
      </c>
    </row>
    <row r="52" spans="1:11" ht="12.75" customHeight="1" x14ac:dyDescent="0.2">
      <c r="A52" s="228" t="s">
        <v>144</v>
      </c>
      <c r="B52" s="228"/>
      <c r="C52" s="228"/>
      <c r="D52" s="228"/>
      <c r="E52" s="228"/>
      <c r="F52" s="228"/>
      <c r="G52" s="14">
        <v>45</v>
      </c>
      <c r="H52" s="108">
        <v>1793</v>
      </c>
      <c r="I52" s="108">
        <v>696</v>
      </c>
      <c r="J52" s="108">
        <v>3207</v>
      </c>
      <c r="K52" s="108">
        <v>1394</v>
      </c>
    </row>
    <row r="53" spans="1:11" ht="12.75" customHeight="1" x14ac:dyDescent="0.2">
      <c r="A53" s="228" t="s">
        <v>145</v>
      </c>
      <c r="B53" s="228"/>
      <c r="C53" s="228"/>
      <c r="D53" s="228"/>
      <c r="E53" s="228"/>
      <c r="F53" s="228"/>
      <c r="G53" s="14">
        <v>46</v>
      </c>
      <c r="H53" s="108">
        <v>0</v>
      </c>
      <c r="I53" s="108">
        <v>0</v>
      </c>
      <c r="J53" s="108">
        <v>0</v>
      </c>
      <c r="K53" s="108">
        <v>0</v>
      </c>
    </row>
    <row r="54" spans="1:11" ht="12.75" customHeight="1" x14ac:dyDescent="0.2">
      <c r="A54" s="228" t="s">
        <v>146</v>
      </c>
      <c r="B54" s="228"/>
      <c r="C54" s="228"/>
      <c r="D54" s="228"/>
      <c r="E54" s="228"/>
      <c r="F54" s="228"/>
      <c r="G54" s="14">
        <v>47</v>
      </c>
      <c r="H54" s="108">
        <v>0</v>
      </c>
      <c r="I54" s="108">
        <v>0</v>
      </c>
      <c r="J54" s="108">
        <v>0</v>
      </c>
      <c r="K54" s="108">
        <v>0</v>
      </c>
    </row>
    <row r="55" spans="1:11" ht="12.75" customHeight="1" x14ac:dyDescent="0.2">
      <c r="A55" s="228" t="s">
        <v>147</v>
      </c>
      <c r="B55" s="228"/>
      <c r="C55" s="228"/>
      <c r="D55" s="228"/>
      <c r="E55" s="228"/>
      <c r="F55" s="228"/>
      <c r="G55" s="14">
        <v>48</v>
      </c>
      <c r="H55" s="108">
        <v>0</v>
      </c>
      <c r="I55" s="108">
        <v>0</v>
      </c>
      <c r="J55" s="108">
        <v>0</v>
      </c>
      <c r="K55" s="108">
        <v>0</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15591009</v>
      </c>
      <c r="I57" s="108">
        <v>3924344</v>
      </c>
      <c r="J57" s="108">
        <v>14416271</v>
      </c>
      <c r="K57" s="108">
        <v>2476979</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362</v>
      </c>
      <c r="B60" s="224"/>
      <c r="C60" s="224"/>
      <c r="D60" s="224"/>
      <c r="E60" s="224"/>
      <c r="F60" s="224"/>
      <c r="G60" s="15">
        <v>53</v>
      </c>
      <c r="H60" s="107">
        <f>H8+H37+H56+H57</f>
        <v>15603053</v>
      </c>
      <c r="I60" s="107">
        <f t="shared" ref="I60:K60" si="0">I8+I37+I56+I57</f>
        <v>3930365</v>
      </c>
      <c r="J60" s="107">
        <f t="shared" si="0"/>
        <v>14429893</v>
      </c>
      <c r="K60" s="107">
        <f t="shared" si="0"/>
        <v>2478997</v>
      </c>
    </row>
    <row r="61" spans="1:11" ht="12.75" customHeight="1" x14ac:dyDescent="0.2">
      <c r="A61" s="224" t="s">
        <v>363</v>
      </c>
      <c r="B61" s="224"/>
      <c r="C61" s="224"/>
      <c r="D61" s="224"/>
      <c r="E61" s="224"/>
      <c r="F61" s="224"/>
      <c r="G61" s="15">
        <v>54</v>
      </c>
      <c r="H61" s="107">
        <f>H14+H48+H58+H59</f>
        <v>2122222</v>
      </c>
      <c r="I61" s="107">
        <f t="shared" ref="I61:K61" si="1">I14+I48+I58+I59</f>
        <v>732670</v>
      </c>
      <c r="J61" s="107">
        <f t="shared" si="1"/>
        <v>2631570</v>
      </c>
      <c r="K61" s="107">
        <f t="shared" si="1"/>
        <v>1101436</v>
      </c>
    </row>
    <row r="62" spans="1:11" ht="12.75" customHeight="1" x14ac:dyDescent="0.2">
      <c r="A62" s="224" t="s">
        <v>364</v>
      </c>
      <c r="B62" s="224"/>
      <c r="C62" s="224"/>
      <c r="D62" s="224"/>
      <c r="E62" s="224"/>
      <c r="F62" s="224"/>
      <c r="G62" s="15">
        <v>55</v>
      </c>
      <c r="H62" s="107">
        <f>H60-H61</f>
        <v>13480831</v>
      </c>
      <c r="I62" s="107">
        <f t="shared" ref="I62:K62" si="2">I60-I61</f>
        <v>3197695</v>
      </c>
      <c r="J62" s="107">
        <f t="shared" si="2"/>
        <v>11798323</v>
      </c>
      <c r="K62" s="107">
        <f t="shared" si="2"/>
        <v>1377561</v>
      </c>
    </row>
    <row r="63" spans="1:11" ht="12.75" customHeight="1" x14ac:dyDescent="0.2">
      <c r="A63" s="229" t="s">
        <v>365</v>
      </c>
      <c r="B63" s="229"/>
      <c r="C63" s="229"/>
      <c r="D63" s="229"/>
      <c r="E63" s="229"/>
      <c r="F63" s="229"/>
      <c r="G63" s="15">
        <v>56</v>
      </c>
      <c r="H63" s="107">
        <f>+IF((H60-H61)&gt;0,(H60-H61),0)</f>
        <v>13480831</v>
      </c>
      <c r="I63" s="107">
        <f t="shared" ref="I63:K63" si="3">+IF((I60-I61)&gt;0,(I60-I61),0)</f>
        <v>3197695</v>
      </c>
      <c r="J63" s="107">
        <f t="shared" si="3"/>
        <v>11798323</v>
      </c>
      <c r="K63" s="107">
        <f t="shared" si="3"/>
        <v>1377561</v>
      </c>
    </row>
    <row r="64" spans="1:11" ht="12.75" customHeight="1" x14ac:dyDescent="0.2">
      <c r="A64" s="229" t="s">
        <v>366</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367</v>
      </c>
      <c r="B66" s="224"/>
      <c r="C66" s="224"/>
      <c r="D66" s="224"/>
      <c r="E66" s="224"/>
      <c r="F66" s="224"/>
      <c r="G66" s="15">
        <v>59</v>
      </c>
      <c r="H66" s="107">
        <f>H62-H65</f>
        <v>13480831</v>
      </c>
      <c r="I66" s="107">
        <f t="shared" ref="I66:K66" si="5">I62-I65</f>
        <v>3197695</v>
      </c>
      <c r="J66" s="107">
        <f t="shared" si="5"/>
        <v>11798323</v>
      </c>
      <c r="K66" s="107">
        <f t="shared" si="5"/>
        <v>1377561</v>
      </c>
    </row>
    <row r="67" spans="1:11" ht="12.75" customHeight="1" x14ac:dyDescent="0.2">
      <c r="A67" s="229" t="s">
        <v>368</v>
      </c>
      <c r="B67" s="229"/>
      <c r="C67" s="229"/>
      <c r="D67" s="229"/>
      <c r="E67" s="229"/>
      <c r="F67" s="229"/>
      <c r="G67" s="15">
        <v>60</v>
      </c>
      <c r="H67" s="107">
        <f>+IF((H62-H65)&gt;0,(H62-H65),0)</f>
        <v>13480831</v>
      </c>
      <c r="I67" s="107">
        <f t="shared" ref="I67:K67" si="6">+IF((I62-I65)&gt;0,(I62-I65),0)</f>
        <v>3197695</v>
      </c>
      <c r="J67" s="107">
        <f t="shared" si="6"/>
        <v>11798323</v>
      </c>
      <c r="K67" s="107">
        <f t="shared" si="6"/>
        <v>1377561</v>
      </c>
    </row>
    <row r="68" spans="1:11" ht="12.75" customHeight="1" x14ac:dyDescent="0.2">
      <c r="A68" s="229" t="s">
        <v>369</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0</v>
      </c>
      <c r="I89" s="111">
        <v>0</v>
      </c>
      <c r="J89" s="111">
        <v>0</v>
      </c>
      <c r="K89" s="111">
        <v>0</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0</v>
      </c>
      <c r="I93" s="111">
        <v>0</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0</v>
      </c>
      <c r="I109" s="110">
        <f>I89+I108</f>
        <v>0</v>
      </c>
      <c r="J109" s="110">
        <f t="shared" ref="J109:K109" si="12">J89+J108</f>
        <v>0</v>
      </c>
      <c r="K109" s="110">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28" zoomScaleNormal="100" zoomScaleSheetLayoutView="100" workbookViewId="0">
      <selection activeCell="L15" sqref="L1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451</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449</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13480831</v>
      </c>
      <c r="I8" s="123">
        <f>+RDG!J63</f>
        <v>11798323</v>
      </c>
    </row>
    <row r="9" spans="1:9" ht="12.75" customHeight="1" x14ac:dyDescent="0.2">
      <c r="A9" s="248" t="s">
        <v>171</v>
      </c>
      <c r="B9" s="248"/>
      <c r="C9" s="248"/>
      <c r="D9" s="248"/>
      <c r="E9" s="248"/>
      <c r="F9" s="248"/>
      <c r="G9" s="124">
        <v>2</v>
      </c>
      <c r="H9" s="125">
        <f>H10+H11+H12+H13+H14+H15+H16+H17</f>
        <v>175700</v>
      </c>
      <c r="I9" s="125">
        <f>I10+I11+I12+I13+I14+I15+I16+I17</f>
        <v>223839</v>
      </c>
    </row>
    <row r="10" spans="1:9" ht="12.75" customHeight="1" x14ac:dyDescent="0.2">
      <c r="A10" s="225" t="s">
        <v>172</v>
      </c>
      <c r="B10" s="225"/>
      <c r="C10" s="225"/>
      <c r="D10" s="225"/>
      <c r="E10" s="225"/>
      <c r="F10" s="225"/>
      <c r="G10" s="122">
        <v>3</v>
      </c>
      <c r="H10" s="123">
        <v>175700</v>
      </c>
      <c r="I10" s="123">
        <f>+RDG!J24</f>
        <v>223839</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0</v>
      </c>
      <c r="I13" s="123">
        <v>0</v>
      </c>
    </row>
    <row r="14" spans="1:9" ht="12.75" customHeight="1" x14ac:dyDescent="0.2">
      <c r="A14" s="225" t="s">
        <v>176</v>
      </c>
      <c r="B14" s="225"/>
      <c r="C14" s="225"/>
      <c r="D14" s="225"/>
      <c r="E14" s="225"/>
      <c r="F14" s="225"/>
      <c r="G14" s="122">
        <v>7</v>
      </c>
      <c r="H14" s="123">
        <v>0</v>
      </c>
      <c r="I14" s="123">
        <v>0</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0</v>
      </c>
      <c r="I16" s="123">
        <v>0</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13656531</v>
      </c>
      <c r="I18" s="125">
        <f>I8+I9</f>
        <v>12022162</v>
      </c>
    </row>
    <row r="19" spans="1:9" ht="12.75" customHeight="1" x14ac:dyDescent="0.2">
      <c r="A19" s="248" t="s">
        <v>180</v>
      </c>
      <c r="B19" s="248"/>
      <c r="C19" s="248"/>
      <c r="D19" s="248"/>
      <c r="E19" s="248"/>
      <c r="F19" s="248"/>
      <c r="G19" s="124">
        <v>12</v>
      </c>
      <c r="H19" s="125">
        <f>H20+H21+H22+H23</f>
        <v>-7866673</v>
      </c>
      <c r="I19" s="125">
        <f>I20+I21+I22+I23</f>
        <v>-8087371</v>
      </c>
    </row>
    <row r="20" spans="1:9" ht="12.75" customHeight="1" x14ac:dyDescent="0.2">
      <c r="A20" s="225" t="s">
        <v>181</v>
      </c>
      <c r="B20" s="225"/>
      <c r="C20" s="225"/>
      <c r="D20" s="225"/>
      <c r="E20" s="225"/>
      <c r="F20" s="225"/>
      <c r="G20" s="122">
        <v>13</v>
      </c>
      <c r="H20" s="123">
        <v>-5049719</v>
      </c>
      <c r="I20" s="123">
        <v>207619</v>
      </c>
    </row>
    <row r="21" spans="1:9" ht="12.75" customHeight="1" x14ac:dyDescent="0.2">
      <c r="A21" s="225" t="s">
        <v>182</v>
      </c>
      <c r="B21" s="225"/>
      <c r="C21" s="225"/>
      <c r="D21" s="225"/>
      <c r="E21" s="225"/>
      <c r="F21" s="225"/>
      <c r="G21" s="122">
        <v>14</v>
      </c>
      <c r="H21" s="123">
        <v>1269649</v>
      </c>
      <c r="I21" s="123">
        <v>-1065452</v>
      </c>
    </row>
    <row r="22" spans="1:9" ht="12.75" customHeight="1" x14ac:dyDescent="0.2">
      <c r="A22" s="225" t="s">
        <v>183</v>
      </c>
      <c r="B22" s="225"/>
      <c r="C22" s="225"/>
      <c r="D22" s="225"/>
      <c r="E22" s="225"/>
      <c r="F22" s="225"/>
      <c r="G22" s="122">
        <v>15</v>
      </c>
      <c r="H22" s="123">
        <v>0</v>
      </c>
      <c r="I22" s="123">
        <v>0</v>
      </c>
    </row>
    <row r="23" spans="1:9" ht="12.75" customHeight="1" x14ac:dyDescent="0.2">
      <c r="A23" s="225" t="s">
        <v>184</v>
      </c>
      <c r="B23" s="225"/>
      <c r="C23" s="225"/>
      <c r="D23" s="225"/>
      <c r="E23" s="225"/>
      <c r="F23" s="225"/>
      <c r="G23" s="122">
        <v>16</v>
      </c>
      <c r="H23" s="123">
        <v>-4086603</v>
      </c>
      <c r="I23" s="123">
        <v>-7229538</v>
      </c>
    </row>
    <row r="24" spans="1:9" ht="12.75" customHeight="1" x14ac:dyDescent="0.2">
      <c r="A24" s="247" t="s">
        <v>185</v>
      </c>
      <c r="B24" s="247"/>
      <c r="C24" s="247"/>
      <c r="D24" s="247"/>
      <c r="E24" s="247"/>
      <c r="F24" s="247"/>
      <c r="G24" s="124">
        <v>17</v>
      </c>
      <c r="H24" s="125">
        <f>H18+H19</f>
        <v>5789858</v>
      </c>
      <c r="I24" s="125">
        <f>I18+I19</f>
        <v>3934791</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5789858</v>
      </c>
      <c r="I27" s="125">
        <f>I24+I25+I26</f>
        <v>3934791</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335036</v>
      </c>
      <c r="I34" s="126">
        <v>0</v>
      </c>
    </row>
    <row r="35" spans="1:9" ht="26.45" customHeight="1" x14ac:dyDescent="0.2">
      <c r="A35" s="247" t="s">
        <v>196</v>
      </c>
      <c r="B35" s="247"/>
      <c r="C35" s="247"/>
      <c r="D35" s="247"/>
      <c r="E35" s="247"/>
      <c r="F35" s="247"/>
      <c r="G35" s="124">
        <v>27</v>
      </c>
      <c r="H35" s="127">
        <f>H29+H30+H31+H32+H33+H34</f>
        <v>335036</v>
      </c>
      <c r="I35" s="127">
        <f>I29+I30+I31+I32+I33+I34</f>
        <v>0</v>
      </c>
    </row>
    <row r="36" spans="1:9" ht="22.9" customHeight="1" x14ac:dyDescent="0.2">
      <c r="A36" s="189" t="s">
        <v>197</v>
      </c>
      <c r="B36" s="189"/>
      <c r="C36" s="189"/>
      <c r="D36" s="189"/>
      <c r="E36" s="189"/>
      <c r="F36" s="189"/>
      <c r="G36" s="122">
        <v>28</v>
      </c>
      <c r="H36" s="126">
        <v>-1530723</v>
      </c>
      <c r="I36" s="126">
        <v>-858468</v>
      </c>
    </row>
    <row r="37" spans="1:9" ht="12.75" customHeight="1" x14ac:dyDescent="0.2">
      <c r="A37" s="189" t="s">
        <v>198</v>
      </c>
      <c r="B37" s="189"/>
      <c r="C37" s="189"/>
      <c r="D37" s="189"/>
      <c r="E37" s="189"/>
      <c r="F37" s="189"/>
      <c r="G37" s="122">
        <v>29</v>
      </c>
      <c r="H37" s="126">
        <v>-6626374</v>
      </c>
      <c r="I37" s="126">
        <v>-648825</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-8157097</v>
      </c>
      <c r="I41" s="127">
        <f>I36+I37+I38+I39+I40</f>
        <v>-1507293</v>
      </c>
    </row>
    <row r="42" spans="1:9" ht="29.45" customHeight="1" x14ac:dyDescent="0.2">
      <c r="A42" s="252" t="s">
        <v>203</v>
      </c>
      <c r="B42" s="252"/>
      <c r="C42" s="252"/>
      <c r="D42" s="252"/>
      <c r="E42" s="252"/>
      <c r="F42" s="252"/>
      <c r="G42" s="124">
        <v>34</v>
      </c>
      <c r="H42" s="127">
        <f>H35+H41</f>
        <v>-7822061</v>
      </c>
      <c r="I42" s="127">
        <f>I35+I41</f>
        <v>-1507293</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0</v>
      </c>
    </row>
    <row r="45" spans="1:9" ht="25.15" customHeight="1" x14ac:dyDescent="0.2">
      <c r="A45" s="189" t="s">
        <v>206</v>
      </c>
      <c r="B45" s="189"/>
      <c r="C45" s="189"/>
      <c r="D45" s="189"/>
      <c r="E45" s="189"/>
      <c r="F45" s="189"/>
      <c r="G45" s="122">
        <v>36</v>
      </c>
      <c r="H45" s="126">
        <v>0</v>
      </c>
      <c r="I45" s="126">
        <v>0</v>
      </c>
    </row>
    <row r="46" spans="1:9" ht="12.75" customHeight="1" x14ac:dyDescent="0.2">
      <c r="A46" s="189" t="s">
        <v>207</v>
      </c>
      <c r="B46" s="189"/>
      <c r="C46" s="189"/>
      <c r="D46" s="189"/>
      <c r="E46" s="189"/>
      <c r="F46" s="189"/>
      <c r="G46" s="122">
        <v>37</v>
      </c>
      <c r="H46" s="126">
        <v>0</v>
      </c>
      <c r="I46" s="126">
        <v>0</v>
      </c>
    </row>
    <row r="47" spans="1:9" ht="12.75" customHeight="1" x14ac:dyDescent="0.2">
      <c r="A47" s="189" t="s">
        <v>208</v>
      </c>
      <c r="B47" s="189"/>
      <c r="C47" s="189"/>
      <c r="D47" s="189"/>
      <c r="E47" s="189"/>
      <c r="F47" s="189"/>
      <c r="G47" s="122">
        <v>38</v>
      </c>
      <c r="H47" s="126">
        <v>0</v>
      </c>
      <c r="I47" s="126">
        <v>0</v>
      </c>
    </row>
    <row r="48" spans="1:9" ht="22.15" customHeight="1" x14ac:dyDescent="0.2">
      <c r="A48" s="247" t="s">
        <v>209</v>
      </c>
      <c r="B48" s="247"/>
      <c r="C48" s="247"/>
      <c r="D48" s="247"/>
      <c r="E48" s="247"/>
      <c r="F48" s="247"/>
      <c r="G48" s="124">
        <v>39</v>
      </c>
      <c r="H48" s="127">
        <f>H44+H45+H46+H47</f>
        <v>0</v>
      </c>
      <c r="I48" s="127">
        <f>I44+I45+I46+I47</f>
        <v>0</v>
      </c>
    </row>
    <row r="49" spans="1:9" ht="24.6" customHeight="1" x14ac:dyDescent="0.2">
      <c r="A49" s="189" t="s">
        <v>306</v>
      </c>
      <c r="B49" s="189"/>
      <c r="C49" s="189"/>
      <c r="D49" s="189"/>
      <c r="E49" s="189"/>
      <c r="F49" s="189"/>
      <c r="G49" s="122">
        <v>40</v>
      </c>
      <c r="H49" s="126">
        <v>0</v>
      </c>
      <c r="I49" s="126">
        <v>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0</v>
      </c>
      <c r="I54" s="127">
        <f>I49+I50+I51+I52+I53</f>
        <v>0</v>
      </c>
    </row>
    <row r="55" spans="1:9" ht="29.45" customHeight="1" x14ac:dyDescent="0.2">
      <c r="A55" s="252" t="s">
        <v>215</v>
      </c>
      <c r="B55" s="252"/>
      <c r="C55" s="252"/>
      <c r="D55" s="252"/>
      <c r="E55" s="252"/>
      <c r="F55" s="252"/>
      <c r="G55" s="124">
        <v>46</v>
      </c>
      <c r="H55" s="127">
        <f>H48+H54</f>
        <v>0</v>
      </c>
      <c r="I55" s="127">
        <f>I48+I54</f>
        <v>0</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-2032203</v>
      </c>
      <c r="I57" s="127">
        <f>I27+I42+I55+I56</f>
        <v>2427498</v>
      </c>
    </row>
    <row r="58" spans="1:9" x14ac:dyDescent="0.2">
      <c r="A58" s="253" t="s">
        <v>218</v>
      </c>
      <c r="B58" s="253"/>
      <c r="C58" s="253"/>
      <c r="D58" s="253"/>
      <c r="E58" s="253"/>
      <c r="F58" s="253"/>
      <c r="G58" s="122">
        <v>49</v>
      </c>
      <c r="H58" s="126">
        <v>12211517</v>
      </c>
      <c r="I58" s="126">
        <f>+H59</f>
        <v>10179314</v>
      </c>
    </row>
    <row r="59" spans="1:9" ht="31.15" customHeight="1" x14ac:dyDescent="0.2">
      <c r="A59" s="252" t="s">
        <v>219</v>
      </c>
      <c r="B59" s="252"/>
      <c r="C59" s="252"/>
      <c r="D59" s="252"/>
      <c r="E59" s="252"/>
      <c r="F59" s="252"/>
      <c r="G59" s="124">
        <v>50</v>
      </c>
      <c r="H59" s="127">
        <f>H57+H58</f>
        <v>10179314</v>
      </c>
      <c r="I59" s="127">
        <f>I57+I58</f>
        <v>12606812</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8" sqref="I8"/>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451</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452</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394</v>
      </c>
      <c r="B12" s="258"/>
      <c r="C12" s="258"/>
      <c r="D12" s="258"/>
      <c r="E12" s="258"/>
      <c r="F12" s="258"/>
      <c r="G12" s="21">
        <v>5</v>
      </c>
      <c r="H12" s="30">
        <v>0</v>
      </c>
      <c r="I12" s="30">
        <v>0</v>
      </c>
    </row>
    <row r="13" spans="1:9" x14ac:dyDescent="0.2">
      <c r="A13" s="266" t="s">
        <v>395</v>
      </c>
      <c r="B13" s="266"/>
      <c r="C13" s="266"/>
      <c r="D13" s="266"/>
      <c r="E13" s="266"/>
      <c r="F13" s="266"/>
      <c r="G13" s="112">
        <v>6</v>
      </c>
      <c r="H13" s="115">
        <f>SUM(H8:H12)</f>
        <v>0</v>
      </c>
      <c r="I13" s="115">
        <f>SUM(I8:I12)</f>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A4" zoomScaleNormal="100" zoomScaleSheetLayoutView="100" workbookViewId="0">
      <pane xSplit="6" ySplit="1" topLeftCell="G5" activePane="bottomRight" state="frozen"/>
      <selection activeCell="A4" sqref="A4"/>
      <selection pane="topRight" activeCell="G4" sqref="G4"/>
      <selection pane="bottomLeft" activeCell="A5" sqref="A5"/>
      <selection pane="bottomRight" activeCell="W63" sqref="W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44469</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66169600</v>
      </c>
      <c r="I7" s="41">
        <v>0</v>
      </c>
      <c r="J7" s="41">
        <v>0</v>
      </c>
      <c r="K7" s="41">
        <v>0</v>
      </c>
      <c r="L7" s="41">
        <v>0</v>
      </c>
      <c r="M7" s="41">
        <v>0</v>
      </c>
      <c r="N7" s="41">
        <v>75</v>
      </c>
      <c r="O7" s="41">
        <v>0</v>
      </c>
      <c r="P7" s="41">
        <v>0</v>
      </c>
      <c r="Q7" s="41">
        <v>0</v>
      </c>
      <c r="R7" s="41">
        <v>0</v>
      </c>
      <c r="S7" s="41">
        <v>0</v>
      </c>
      <c r="T7" s="41">
        <v>0</v>
      </c>
      <c r="U7" s="41">
        <v>21879179</v>
      </c>
      <c r="V7" s="41">
        <v>0</v>
      </c>
      <c r="W7" s="42">
        <f>H7+I7+J7+K7-L7+M7+N7+O7+P7+Q7+R7+U7+V7+S7+T7</f>
        <v>88048854</v>
      </c>
      <c r="X7" s="41">
        <v>0</v>
      </c>
      <c r="Y7" s="42">
        <f>W7+X7</f>
        <v>88048854</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66169600</v>
      </c>
      <c r="I10" s="42">
        <f t="shared" ref="I10:Y10" si="2">I7+I8+I9</f>
        <v>0</v>
      </c>
      <c r="J10" s="42">
        <f t="shared" si="2"/>
        <v>0</v>
      </c>
      <c r="K10" s="42">
        <f>K7+K8+K9</f>
        <v>0</v>
      </c>
      <c r="L10" s="42">
        <f t="shared" si="2"/>
        <v>0</v>
      </c>
      <c r="M10" s="42">
        <f t="shared" si="2"/>
        <v>0</v>
      </c>
      <c r="N10" s="42">
        <f t="shared" si="2"/>
        <v>75</v>
      </c>
      <c r="O10" s="42">
        <f t="shared" si="2"/>
        <v>0</v>
      </c>
      <c r="P10" s="42">
        <f t="shared" si="2"/>
        <v>0</v>
      </c>
      <c r="Q10" s="42">
        <f t="shared" si="2"/>
        <v>0</v>
      </c>
      <c r="R10" s="42">
        <f t="shared" si="2"/>
        <v>0</v>
      </c>
      <c r="S10" s="42">
        <f t="shared" si="2"/>
        <v>0</v>
      </c>
      <c r="T10" s="42">
        <f t="shared" si="2"/>
        <v>0</v>
      </c>
      <c r="U10" s="42">
        <f t="shared" si="2"/>
        <v>21879179</v>
      </c>
      <c r="V10" s="42">
        <f t="shared" si="2"/>
        <v>0</v>
      </c>
      <c r="W10" s="42">
        <f t="shared" si="2"/>
        <v>88048854</v>
      </c>
      <c r="X10" s="42">
        <f t="shared" si="2"/>
        <v>0</v>
      </c>
      <c r="Y10" s="42">
        <f t="shared" si="2"/>
        <v>88048854</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13480831</v>
      </c>
      <c r="W11" s="42">
        <f t="shared" ref="W11:W29" si="3">H11+I11+J11+K11-L11+M11+N11+O11+P11+Q11+R11+U11+V11+S11+T11</f>
        <v>13480831</v>
      </c>
      <c r="X11" s="41">
        <v>0</v>
      </c>
      <c r="Y11" s="42">
        <f t="shared" ref="Y11:Y29" si="4">W11+X11</f>
        <v>13480831</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-9263744</v>
      </c>
      <c r="V26" s="41">
        <v>0</v>
      </c>
      <c r="W26" s="42">
        <f t="shared" si="3"/>
        <v>-9263744</v>
      </c>
      <c r="X26" s="41">
        <v>0</v>
      </c>
      <c r="Y26" s="42">
        <f t="shared" si="4"/>
        <v>-9263744</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744468</v>
      </c>
      <c r="K28" s="41">
        <v>0</v>
      </c>
      <c r="L28" s="41">
        <v>0</v>
      </c>
      <c r="M28" s="41">
        <v>0</v>
      </c>
      <c r="N28" s="41">
        <v>0</v>
      </c>
      <c r="O28" s="41">
        <v>0</v>
      </c>
      <c r="P28" s="41">
        <v>0</v>
      </c>
      <c r="Q28" s="41">
        <v>0</v>
      </c>
      <c r="R28" s="41">
        <v>0</v>
      </c>
      <c r="S28" s="41">
        <v>0</v>
      </c>
      <c r="T28" s="41">
        <v>0</v>
      </c>
      <c r="U28" s="41">
        <v>-744468</v>
      </c>
      <c r="V28" s="41">
        <v>0</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426</v>
      </c>
      <c r="B30" s="296"/>
      <c r="C30" s="296"/>
      <c r="D30" s="296"/>
      <c r="E30" s="296"/>
      <c r="F30" s="296"/>
      <c r="G30" s="8">
        <v>24</v>
      </c>
      <c r="H30" s="44">
        <f>SUM(H10:H29)</f>
        <v>66169600</v>
      </c>
      <c r="I30" s="44">
        <f t="shared" ref="I30:Y30" si="5">SUM(I10:I29)</f>
        <v>0</v>
      </c>
      <c r="J30" s="44">
        <f t="shared" si="5"/>
        <v>744468</v>
      </c>
      <c r="K30" s="44">
        <f t="shared" si="5"/>
        <v>0</v>
      </c>
      <c r="L30" s="44">
        <f t="shared" si="5"/>
        <v>0</v>
      </c>
      <c r="M30" s="44">
        <f t="shared" si="5"/>
        <v>0</v>
      </c>
      <c r="N30" s="44">
        <f t="shared" si="5"/>
        <v>75</v>
      </c>
      <c r="O30" s="44">
        <f t="shared" si="5"/>
        <v>0</v>
      </c>
      <c r="P30" s="44">
        <f t="shared" si="5"/>
        <v>0</v>
      </c>
      <c r="Q30" s="44">
        <f t="shared" si="5"/>
        <v>0</v>
      </c>
      <c r="R30" s="44">
        <f t="shared" si="5"/>
        <v>0</v>
      </c>
      <c r="S30" s="44">
        <f t="shared" si="5"/>
        <v>0</v>
      </c>
      <c r="T30" s="44">
        <f t="shared" si="5"/>
        <v>0</v>
      </c>
      <c r="U30" s="44">
        <f t="shared" si="5"/>
        <v>11870967</v>
      </c>
      <c r="V30" s="44">
        <f t="shared" si="5"/>
        <v>13480831</v>
      </c>
      <c r="W30" s="44">
        <f t="shared" si="5"/>
        <v>92265941</v>
      </c>
      <c r="X30" s="44">
        <f t="shared" si="5"/>
        <v>0</v>
      </c>
      <c r="Y30" s="44">
        <f t="shared" si="5"/>
        <v>92265941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13480831</v>
      </c>
      <c r="W33" s="42">
        <f t="shared" si="8"/>
        <v>13480831</v>
      </c>
      <c r="X33" s="42">
        <f t="shared" si="8"/>
        <v>0</v>
      </c>
      <c r="Y33" s="42">
        <f t="shared" si="8"/>
        <v>13480831</v>
      </c>
    </row>
    <row r="34" spans="1:25" ht="30.75" customHeight="1" x14ac:dyDescent="0.2">
      <c r="A34" s="300" t="s">
        <v>428</v>
      </c>
      <c r="B34" s="300"/>
      <c r="C34" s="300"/>
      <c r="D34" s="300"/>
      <c r="E34" s="300"/>
      <c r="F34" s="300"/>
      <c r="G34" s="8">
        <v>27</v>
      </c>
      <c r="H34" s="44">
        <f>SUM(H21:H29)</f>
        <v>0</v>
      </c>
      <c r="I34" s="44">
        <f t="shared" ref="I34:Y34" si="10">SUM(I21:I29)</f>
        <v>0</v>
      </c>
      <c r="J34" s="44">
        <f t="shared" si="10"/>
        <v>744468</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-10008212</v>
      </c>
      <c r="V34" s="44">
        <f t="shared" si="10"/>
        <v>0</v>
      </c>
      <c r="W34" s="44">
        <f t="shared" si="10"/>
        <v>-9263744</v>
      </c>
      <c r="X34" s="44">
        <f t="shared" si="10"/>
        <v>0</v>
      </c>
      <c r="Y34" s="44">
        <f t="shared" si="10"/>
        <v>-9263744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66169600</v>
      </c>
      <c r="I36" s="41">
        <v>0</v>
      </c>
      <c r="J36" s="41">
        <v>744468</v>
      </c>
      <c r="K36" s="41">
        <v>0</v>
      </c>
      <c r="L36" s="41">
        <v>0</v>
      </c>
      <c r="M36" s="41">
        <v>0</v>
      </c>
      <c r="N36" s="41">
        <v>75</v>
      </c>
      <c r="O36" s="41">
        <v>70738</v>
      </c>
      <c r="P36" s="41">
        <v>0</v>
      </c>
      <c r="Q36" s="41">
        <v>0</v>
      </c>
      <c r="R36" s="41">
        <v>0</v>
      </c>
      <c r="S36" s="41">
        <v>0</v>
      </c>
      <c r="T36" s="41">
        <v>0</v>
      </c>
      <c r="U36" s="41">
        <v>11870967</v>
      </c>
      <c r="V36" s="41">
        <v>16846849</v>
      </c>
      <c r="W36" s="45">
        <f>H36+I36+J36+K36-L36+M36+N36+O36+P36+Q36+R36+U36+V36+S36+T36</f>
        <v>95702697</v>
      </c>
      <c r="X36" s="41">
        <v>0</v>
      </c>
      <c r="Y36" s="45">
        <f t="shared" ref="Y36:Y38" si="12">W36+X36</f>
        <v>95702697</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429</v>
      </c>
      <c r="B39" s="279"/>
      <c r="C39" s="279"/>
      <c r="D39" s="279"/>
      <c r="E39" s="279"/>
      <c r="F39" s="279"/>
      <c r="G39" s="7">
        <v>31</v>
      </c>
      <c r="H39" s="42">
        <f>H36+H37+H38</f>
        <v>66169600</v>
      </c>
      <c r="I39" s="42">
        <f t="shared" ref="I39:Y39" si="14">I36+I37+I38</f>
        <v>0</v>
      </c>
      <c r="J39" s="42">
        <f t="shared" si="14"/>
        <v>744468</v>
      </c>
      <c r="K39" s="42">
        <f t="shared" si="14"/>
        <v>0</v>
      </c>
      <c r="L39" s="42">
        <f t="shared" si="14"/>
        <v>0</v>
      </c>
      <c r="M39" s="42">
        <f t="shared" si="14"/>
        <v>0</v>
      </c>
      <c r="N39" s="42">
        <f t="shared" si="14"/>
        <v>75</v>
      </c>
      <c r="O39" s="42">
        <f t="shared" si="14"/>
        <v>70738</v>
      </c>
      <c r="P39" s="42">
        <f t="shared" si="14"/>
        <v>0</v>
      </c>
      <c r="Q39" s="42">
        <f t="shared" si="14"/>
        <v>0</v>
      </c>
      <c r="R39" s="42">
        <f t="shared" si="14"/>
        <v>0</v>
      </c>
      <c r="S39" s="42">
        <f t="shared" si="14"/>
        <v>0</v>
      </c>
      <c r="T39" s="42">
        <f t="shared" si="14"/>
        <v>0</v>
      </c>
      <c r="U39" s="42">
        <f t="shared" si="14"/>
        <v>11870967</v>
      </c>
      <c r="V39" s="42">
        <f t="shared" si="14"/>
        <v>16846849</v>
      </c>
      <c r="W39" s="42">
        <f t="shared" si="14"/>
        <v>95702697</v>
      </c>
      <c r="X39" s="42">
        <f t="shared" si="14"/>
        <v>0</v>
      </c>
      <c r="Y39" s="42">
        <f t="shared" si="14"/>
        <v>95702697</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f>+RDG!J67</f>
        <v>11798323</v>
      </c>
      <c r="W40" s="45">
        <f t="shared" ref="W40:W58" si="15">H40+I40+J40+K40-L40+M40+N40+O40+P40+Q40+R40+U40+V40+S40+T40</f>
        <v>11798323</v>
      </c>
      <c r="X40" s="41">
        <v>0</v>
      </c>
      <c r="Y40" s="45">
        <f t="shared" ref="Y40:Y58" si="16">W40+X40</f>
        <v>11798323</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-10587136</v>
      </c>
      <c r="V55" s="41">
        <v>0</v>
      </c>
      <c r="W55" s="45">
        <f t="shared" si="15"/>
        <v>-10587136</v>
      </c>
      <c r="X55" s="41">
        <v>0</v>
      </c>
      <c r="Y55" s="45">
        <f t="shared" si="16"/>
        <v>-10587136</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431</v>
      </c>
      <c r="B57" s="278"/>
      <c r="C57" s="278"/>
      <c r="D57" s="278"/>
      <c r="E57" s="278"/>
      <c r="F57" s="278"/>
      <c r="G57" s="6">
        <v>49</v>
      </c>
      <c r="H57" s="41">
        <v>0</v>
      </c>
      <c r="I57" s="41">
        <v>0</v>
      </c>
      <c r="J57" s="41">
        <v>842342</v>
      </c>
      <c r="K57" s="41">
        <v>0</v>
      </c>
      <c r="L57" s="41">
        <v>0</v>
      </c>
      <c r="M57" s="41">
        <v>0</v>
      </c>
      <c r="N57" s="41">
        <v>0</v>
      </c>
      <c r="O57" s="41">
        <v>0</v>
      </c>
      <c r="P57" s="41">
        <v>0</v>
      </c>
      <c r="Q57" s="41">
        <v>0</v>
      </c>
      <c r="R57" s="41">
        <v>0</v>
      </c>
      <c r="S57" s="41">
        <v>0</v>
      </c>
      <c r="T57" s="41">
        <v>0</v>
      </c>
      <c r="U57" s="41">
        <v>16004507</v>
      </c>
      <c r="V57" s="41">
        <v>-16846849</v>
      </c>
      <c r="W57" s="45">
        <f t="shared" si="15"/>
        <v>0</v>
      </c>
      <c r="X57" s="41">
        <v>0</v>
      </c>
      <c r="Y57" s="45">
        <f t="shared" si="16"/>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432</v>
      </c>
      <c r="B59" s="296"/>
      <c r="C59" s="296"/>
      <c r="D59" s="296"/>
      <c r="E59" s="296"/>
      <c r="F59" s="296"/>
      <c r="G59" s="8">
        <v>51</v>
      </c>
      <c r="H59" s="44">
        <f>SUM(H39:H58)</f>
        <v>66169600</v>
      </c>
      <c r="I59" s="44">
        <f t="shared" ref="I59:Y59" si="17">SUM(I39:I58)</f>
        <v>0</v>
      </c>
      <c r="J59" s="44">
        <f t="shared" si="17"/>
        <v>1586810</v>
      </c>
      <c r="K59" s="44">
        <f t="shared" si="17"/>
        <v>0</v>
      </c>
      <c r="L59" s="44">
        <f t="shared" si="17"/>
        <v>0</v>
      </c>
      <c r="M59" s="44">
        <f t="shared" si="17"/>
        <v>0</v>
      </c>
      <c r="N59" s="44">
        <f t="shared" si="17"/>
        <v>75</v>
      </c>
      <c r="O59" s="44">
        <f t="shared" si="17"/>
        <v>70738</v>
      </c>
      <c r="P59" s="44">
        <f t="shared" si="17"/>
        <v>0</v>
      </c>
      <c r="Q59" s="44">
        <f t="shared" si="17"/>
        <v>0</v>
      </c>
      <c r="R59" s="44">
        <f t="shared" si="17"/>
        <v>0</v>
      </c>
      <c r="S59" s="44">
        <f t="shared" si="17"/>
        <v>0</v>
      </c>
      <c r="T59" s="44">
        <f t="shared" si="17"/>
        <v>0</v>
      </c>
      <c r="U59" s="44">
        <f t="shared" si="17"/>
        <v>17288338</v>
      </c>
      <c r="V59" s="44">
        <f t="shared" si="17"/>
        <v>11798323</v>
      </c>
      <c r="W59" s="44">
        <f t="shared" si="17"/>
        <v>96913884</v>
      </c>
      <c r="X59" s="44">
        <f t="shared" si="17"/>
        <v>0</v>
      </c>
      <c r="Y59" s="44">
        <f t="shared" si="17"/>
        <v>96913884</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11798323</v>
      </c>
      <c r="W62" s="45">
        <f t="shared" si="20"/>
        <v>11798323</v>
      </c>
      <c r="X62" s="45">
        <f t="shared" si="20"/>
        <v>0</v>
      </c>
      <c r="Y62" s="45">
        <f t="shared" si="20"/>
        <v>11798323</v>
      </c>
    </row>
    <row r="63" spans="1:25" ht="29.25" customHeight="1" x14ac:dyDescent="0.2">
      <c r="A63" s="300" t="s">
        <v>435</v>
      </c>
      <c r="B63" s="300"/>
      <c r="C63" s="300"/>
      <c r="D63" s="300"/>
      <c r="E63" s="300"/>
      <c r="F63" s="300"/>
      <c r="G63" s="8">
        <v>54</v>
      </c>
      <c r="H63" s="46">
        <f>SUM(H50:H58)</f>
        <v>0</v>
      </c>
      <c r="I63" s="46">
        <f t="shared" ref="I63:Y63" si="22">SUM(I50:I58)</f>
        <v>0</v>
      </c>
      <c r="J63" s="46">
        <f t="shared" si="22"/>
        <v>842342</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5417371</v>
      </c>
      <c r="V63" s="46">
        <f t="shared" si="22"/>
        <v>-16846849</v>
      </c>
      <c r="W63" s="46">
        <f t="shared" si="22"/>
        <v>-10587136</v>
      </c>
      <c r="X63" s="46">
        <f t="shared" si="22"/>
        <v>0</v>
      </c>
      <c r="Y63" s="46">
        <f t="shared" si="22"/>
        <v>-10587136</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3" ma:contentTypeDescription="Create a new document." ma:contentTypeScope="" ma:versionID="85541de8e4d067fa91bee8668f796f1e">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1acf5fdf3433c4c0912ea491fe8a0add"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D948B9-F2ED-4CF3-854A-8E6818918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2021-10-29T08:54:05Z</cp:lastPrinted>
  <dcterms:created xsi:type="dcterms:W3CDTF">2008-10-17T11:51:54Z</dcterms:created>
  <dcterms:modified xsi:type="dcterms:W3CDTF">2021-10-29T09:41:40Z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