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4/1Q-2024/"/>
    </mc:Choice>
  </mc:AlternateContent>
  <xr:revisionPtr revIDLastSave="71" documentId="11_FE4FF5D21C339AAE6C255AF34D3AE4B5F542F041" xr6:coauthVersionLast="47" xr6:coauthVersionMax="47" xr10:uidLastSave="{367A0E4D-9CC8-4EA9-8175-89EB2982092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NT_I!$A$1:$I$60</definedName>
    <definedName name="_xlnm.Print_Area" localSheetId="0">'Opći podaci'!$A$1:$J$61</definedName>
    <definedName name="_xlnm.Print_Area" localSheetId="5">PK!$A$1:$Y$64</definedName>
    <definedName name="_xlnm.Print_Area" localSheetId="2">RDG!$A$1:$K$69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22" l="1"/>
  <c r="I117" i="18" l="1"/>
  <c r="J87" i="26"/>
  <c r="J86" i="26" s="1"/>
  <c r="I87" i="26"/>
  <c r="I86" i="26" s="1"/>
  <c r="H87" i="26"/>
  <c r="H86" i="26" s="1"/>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8" i="20"/>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V40" i="22" s="1"/>
  <c r="W40" i="22" s="1"/>
  <c r="Y40" i="22" s="1"/>
  <c r="I91" i="18"/>
  <c r="I60" i="18"/>
  <c r="I53" i="18"/>
  <c r="I45" i="18"/>
  <c r="I38" i="18"/>
  <c r="I27" i="18"/>
  <c r="I17" i="18"/>
  <c r="I10" i="18"/>
  <c r="H57" i="20" l="1"/>
  <c r="H59" i="20" s="1"/>
  <c r="V62" i="22"/>
  <c r="V59" i="22"/>
  <c r="I24" i="20"/>
  <c r="I27" i="20" s="1"/>
  <c r="I55" i="20"/>
  <c r="H72" i="18"/>
  <c r="H134"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<sst xmlns="http://schemas.openxmlformats.org/spreadsheetml/2006/main" count="547" uniqueCount="480">
  <si>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</si>
  <si>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</si>
  <si>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</si>
  <si>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</si>
  <si>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</si>
  <si>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</si>
  <si>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</si>
  <si>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</si>
  <si>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</si>
  <si>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</si>
  <si>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</si>
  <si>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</si>
  <si>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</si>
  <si>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</si>
  <si>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</si>
  <si>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</si>
  <si>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</si>
  <si>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</si>
  <si>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</si>
  <si>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</si>
  <si>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</si>
  <si>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</si>
  <si>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</si>
  <si>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</si>
  <si>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</si>
  <si>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</si>
  <si>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</si>
  <si>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</si>
  <si>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</si>
  <si>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</si>
  <si>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</si>
  <si>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</si>
  <si>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</si>
  <si>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</si>
  <si>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</si>
  <si>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</si>
  <si>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</si>
  <si>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</si>
  <si>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</si>
  <si>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</si>
  <si>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</si>
  <si>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</si>
  <si>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</si>
  <si>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</si>
  <si>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</si>
  <si>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</si>
  <si>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</si>
  <si>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</si>
  <si>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</si>
  <si>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</si>
  <si>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</si>
  <si>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</si>
  <si>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</si>
  <si>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</si>
  <si>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</si>
  <si>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</si>
  <si>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</si>
  <si>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</si>
  <si>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</si>
  <si>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</si>
  <si>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</si>
  <si>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</si>
  <si>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</si>
  <si>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</si>
  <si>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</si>
  <si>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</si>
  <si>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</si>
  <si>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</si>
  <si>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</si>
  <si>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</si>
  <si>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</si>
  <si>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</si>
  <si>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</si>
  <si>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</si>
  <si>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</si>
  <si>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</si>
  <si>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</si>
  <si>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</si>
  <si>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</si>
  <si>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</si>
  <si>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</si>
  <si>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</si>
  <si>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</si>
  <si>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</si>
  <si>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</si>
  <si>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</si>
  <si>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</si>
  <si>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</si>
  <si>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</si>
  <si>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</si>
  <si>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</si>
  <si>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</si>
  <si>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</si>
  <si>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</si>
  <si>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</si>
  <si>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</si>
  <si>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</si>
  <si>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</si>
  <si>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</si>
  <si>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</si>
  <si>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</si>
  <si>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</si>
  <si>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</si>
  <si>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</si>
  <si>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</si>
  <si>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</si>
  <si>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</si>
  <si>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</si>
  <si>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</si>
  <si>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</si>
  <si>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</si>
  <si>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</si>
  <si>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</si>
  <si>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</si>
  <si>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</si>
  <si>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</si>
  <si>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</si>
  <si>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</si>
  <si>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</si>
  <si>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</si>
  <si>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</si>
  <si>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</si>
  <si>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</si>
  <si>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</si>
  <si>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</si>
  <si>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</si>
  <si>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</si>
  <si>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</si>
  <si>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</si>
  <si>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</si>
  <si>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</si>
  <si>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</si>
  <si>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</si>
  <si>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</si>
  <si>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</si>
  <si>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</si>
  <si>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</si>
  <si>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</si>
  <si>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</si>
  <si>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</si>
  <si>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</si>
  <si>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</si>
  <si>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</si>
  <si>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</si>
  <si>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</si>
  <si>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</si>
  <si>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</si>
  <si>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</si>
  <si>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</si>
  <si>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</si>
  <si>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</si>
  <si>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</si>
  <si>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</si>
  <si>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</si>
  <si>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</si>
  <si>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</si>
  <si>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</si>
  <si>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</si>
  <si>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</si>
  <si>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</si>
  <si>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</si>
  <si>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</si>
  <si>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</si>
  <si>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</si>
  <si>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</si>
  <si>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</si>
  <si>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</si>
  <si>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</si>
  <si>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</si>
  <si>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</si>
  <si>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</si>
  <si>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</si>
  <si>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</si>
  <si>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</si>
  <si>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</si>
  <si>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</si>
  <si>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</si>
  <si>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</si>
  <si>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</si>
  <si>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</si>
  <si>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</si>
  <si>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</si>
  <si>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</si>
  <si>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</si>
  <si>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</si>
  <si>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</si>
  <si>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</si>
  <si>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</si>
  <si>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</si>
  <si>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</si>
  <si>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</si>
  <si>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</si>
  <si>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</si>
  <si>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</si>
  <si>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</si>
  <si>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</si>
  <si>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</si>
  <si>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</si>
  <si>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</si>
  <si>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</si>
  <si>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</si>
  <si>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</si>
  <si>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</si>
  <si>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</si>
  <si>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</si>
  <si>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</si>
  <si>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</si>
  <si>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</si>
  <si>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</si>
  <si>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</si>
  <si>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</si>
  <si>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</si>
  <si>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</si>
  <si>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</si>
  <si>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</si>
  <si>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</si>
  <si>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</si>
  <si>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</si>
  <si>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</si>
  <si>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</si>
  <si>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</si>
  <si>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</si>
  <si>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</si>
  <si>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</si>
  <si>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</si>
  <si>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</si>
  <si>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</si>
  <si>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</si>
  <si>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</si>
  <si>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</si>
  <si>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</si>
  <si>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</si>
  <si>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</si>
  <si>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</si>
  <si>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</si>
  <si>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</si>
  <si>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</si>
  <si>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</si>
  <si>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</si>
  <si>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</si>
  <si>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</si>
  <si>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</si>
  <si>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</si>
  <si>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</si>
  <si>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</si>
  <si>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</si>
  <si>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</si>
  <si>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</si>
  <si>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</si>
  <si>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</si>
  <si>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</si>
  <si>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</si>
  <si>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</si>
  <si>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</si>
  <si>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</si>
  <si>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</si>
  <si>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</si>
  <si>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</si>
  <si>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</si>
  <si>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</si>
  <si>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</si>
  <si>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</si>
  <si>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</si>
  <si>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</si>
  <si>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</si>
  <si>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</si>
  <si>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</si>
  <si>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</si>
  <si>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</si>
  <si>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</si>
  <si>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</si>
  <si>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</si>
  <si>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</si>
  <si>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</si>
  <si>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</si>
  <si>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</si>
  <si>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</si>
  <si>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</si>
  <si>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</si>
  <si>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</si>
  <si>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</si>
  <si>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</si>
  <si>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</si>
  <si>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</si>
  <si>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</si>
  <si>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</si>
  <si>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</si>
  <si>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</si>
  <si>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</si>
  <si>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</si>
  <si>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</si>
  <si>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</si>
  <si>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</si>
  <si>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</si>
  <si>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</si>
  <si>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</si>
  <si>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</si>
  <si>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</si>
  <si>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</si>
  <si>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</si>
  <si>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</si>
  <si>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</si>
  <si>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</si>
  <si>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</si>
  <si>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</si>
  <si>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</si>
  <si>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</si>
  <si>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</si>
  <si>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</si>
  <si>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</si>
  <si>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</si>
  <si>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</si>
  <si>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</si>
  <si>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</si>
  <si>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</si>
  <si>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</si>
  <si>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</si>
  <si>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</si>
  <si>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</si>
  <si>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</si>
  <si>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</si>
  <si>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</si>
  <si>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</si>
  <si>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</si>
  <si>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</si>
  <si>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</si>
  <si>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</si>
  <si>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</si>
  <si>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</si>
  <si>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</si>
  <si>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</si>
  <si>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</si>
  <si>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</si>
  <si>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</si>
  <si>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</si>
  <si>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</si>
  <si>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</si>
  <si>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</si>
  <si>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</si>
  <si>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</si>
  <si>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</si>
  <si>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</si>
  <si>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</si>
  <si>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</si>
  <si>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</si>
  <si>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</si>
  <si>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</si>
  <si>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</si>
  <si>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</si>
  <si>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</si>
  <si>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</si>
  <si>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</si>
  <si>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</si>
  <si>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</si>
  <si>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</si>
  <si>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</si>
  <si>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</si>
  <si>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</si>
  <si>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</si>
  <si>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</si>
  <si>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</si>
  <si>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</si>
  <si>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</si>
  <si>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</si>
  <si>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</si>
  <si>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</si>
  <si>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</si>
  <si>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</si>
  <si>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</si>
  <si>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</si>
  <si>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</si>
  <si>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</si>
  <si>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</si>
  <si>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</si>
  <si>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</si>
  <si>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</si>
  <si>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</si>
  <si>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</si>
  <si>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</si>
  <si>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</si>
  <si>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</si>
  <si>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</si>
  <si>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</si>
  <si>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</si>
  <si>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</si>
  <si>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</si>
  <si>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</si>
  <si>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</si>
  <si>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</si>
  <si>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</si>
  <si>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</si>
  <si>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</si>
  <si>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</si>
  <si>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</si>
  <si>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</si>
  <si>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</si>
  <si>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</si>
  <si>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</si>
  <si>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</si>
  <si>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</si>
  <si>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</si>
  <si>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</si>
  <si>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</si>
  <si>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</si>
  <si>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</si>
  <si>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</si>
  <si>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</si>
  <si>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</si>
  <si>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</si>
  <si>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</si>
  <si>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</si>
  <si>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</si>
  <si>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</si>
  <si>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</si>
  <si>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</si>
  <si>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</si>
  <si>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</si>
  <si>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</si>
  <si>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</si>
  <si>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</si>
  <si>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</si>
  <si>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</si>
  <si>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</si>
  <si>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</si>
  <si>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</si>
  <si>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</si>
  <si>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</si>
  <si>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</si>
  <si>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</si>
  <si>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</si>
  <si>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</si>
  <si>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</si>
  <si>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</si>
  <si>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</si>
  <si>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</si>
  <si>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</si>
  <si>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</si>
  <si>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</si>
  <si>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</si>
  <si>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</si>
  <si>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</si>
  <si>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</si>
  <si>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</si>
  <si>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</si>
  <si>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</si>
  <si>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</si>
  <si>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</si>
  <si>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</si>
  <si>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01967703</t>
  </si>
  <si>
    <t>080531484</t>
  </si>
  <si>
    <t>88975636912</t>
  </si>
  <si>
    <t>15268</t>
  </si>
  <si>
    <t>747800U06861GEZJIR41</t>
  </si>
  <si>
    <t>HR</t>
  </si>
  <si>
    <t>PROFESSIO ENERGIA d.d.</t>
  </si>
  <si>
    <t>ZAGREB</t>
  </si>
  <si>
    <t>Ivana Lučića 2/A</t>
  </si>
  <si>
    <t>mario.klaric@professio.hr</t>
  </si>
  <si>
    <t>www.professio.hr</t>
  </si>
  <si>
    <t>EKO d.o.o.</t>
  </si>
  <si>
    <t>Jurišićeva 1a, Zagreb</t>
  </si>
  <si>
    <t>VELIKA POPINA d.o.o.</t>
  </si>
  <si>
    <t>LIBURANA d.o.o.</t>
  </si>
  <si>
    <t xml:space="preserve">Jurišićeva 1a, Zagreb </t>
  </si>
  <si>
    <t>Ivana Lučića 2A, Zagreb</t>
  </si>
  <si>
    <t>Aleksandra Carvalho</t>
  </si>
  <si>
    <t>Mereor d.o.o.</t>
  </si>
  <si>
    <t>013097307</t>
  </si>
  <si>
    <t>BDO Croatia d.o.o.</t>
  </si>
  <si>
    <t>u razdoblju 01.01.2023 do 30.06.2023</t>
  </si>
  <si>
    <t>RP Global Danilo d.o.o.</t>
  </si>
  <si>
    <t>Vjetroelektrana Rudine d.o.o.</t>
  </si>
  <si>
    <t>Bijenička 21, Zagreb</t>
  </si>
  <si>
    <t>Obveznik:Professio Energia d.d.</t>
  </si>
  <si>
    <t>Obveznik: Professio Energia d.d.</t>
  </si>
  <si>
    <t>team-m@crowe.hr</t>
  </si>
  <si>
    <t>stanje na dan 31.03.2024</t>
  </si>
  <si>
    <t>u razdoblju 01.01.2024 do 31.03.2024</t>
  </si>
  <si>
    <t>u razdoblju 01.01.2024. do 31.03.2024.</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</si>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</sst>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0" zoomScale="130" zoomScaleNormal="100" zoomScaleSheetLayoutView="130" workbookViewId="0">
      <selection activeCell="F64" sqref="F6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45382</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328</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1</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449</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450</v>
      </c>
      <c r="D15" s="146"/>
      <c r="E15" s="163"/>
      <c r="F15" s="164"/>
      <c r="G15" s="114" t="s">
        <v>332</v>
      </c>
      <c r="H15" s="155" t="s">
        <v>452</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333</v>
      </c>
      <c r="C17" s="145" t="s">
        <v>451</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454</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455</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456</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457</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458</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8</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336</v>
      </c>
      <c r="D31" s="170" t="s">
        <v>334</v>
      </c>
      <c r="E31" s="171"/>
      <c r="F31" s="171"/>
      <c r="G31" s="171"/>
      <c r="H31" s="111"/>
      <c r="I31" s="122" t="s">
        <v>335</v>
      </c>
      <c r="J31" s="123" t="s">
        <v>336</v>
      </c>
    </row>
    <row r="32" spans="1:10" x14ac:dyDescent="0.25">
      <c r="A32" s="152"/>
      <c r="B32" s="159"/>
      <c r="C32" s="124"/>
      <c r="D32" s="97"/>
      <c r="E32" s="164"/>
      <c r="F32" s="164"/>
      <c r="G32" s="164"/>
      <c r="H32" s="164"/>
      <c r="I32" s="120"/>
      <c r="J32" s="121"/>
    </row>
    <row r="33" spans="1:10" x14ac:dyDescent="0.25">
      <c r="A33" s="152" t="s">
        <v>326</v>
      </c>
      <c r="B33" s="159"/>
      <c r="C33" s="40" t="s">
        <v>338</v>
      </c>
      <c r="D33" s="170" t="s">
        <v>337</v>
      </c>
      <c r="E33" s="171"/>
      <c r="F33" s="171"/>
      <c r="G33" s="171"/>
      <c r="H33" s="117"/>
      <c r="I33" s="122" t="s">
        <v>338</v>
      </c>
      <c r="J33" s="123" t="s">
        <v>339</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t="s">
        <v>459</v>
      </c>
      <c r="B37" s="173"/>
      <c r="C37" s="173"/>
      <c r="D37" s="173"/>
      <c r="E37" s="172" t="s">
        <v>460</v>
      </c>
      <c r="F37" s="173"/>
      <c r="G37" s="173"/>
      <c r="H37" s="173"/>
      <c r="I37" s="174"/>
      <c r="J37" s="89">
        <v>1547445</v>
      </c>
    </row>
    <row r="38" spans="1:10" x14ac:dyDescent="0.25">
      <c r="A38" s="78"/>
      <c r="B38" s="88"/>
      <c r="C38" s="91"/>
      <c r="D38" s="175"/>
      <c r="E38" s="175"/>
      <c r="F38" s="175"/>
      <c r="G38" s="175"/>
      <c r="H38" s="175"/>
      <c r="I38" s="175"/>
      <c r="J38" s="79"/>
    </row>
    <row r="39" spans="1:10" x14ac:dyDescent="0.25">
      <c r="A39" s="172" t="s">
        <v>461</v>
      </c>
      <c r="B39" s="173"/>
      <c r="C39" s="173"/>
      <c r="D39" s="174"/>
      <c r="E39" s="172" t="s">
        <v>463</v>
      </c>
      <c r="F39" s="173"/>
      <c r="G39" s="173"/>
      <c r="H39" s="173"/>
      <c r="I39" s="174"/>
      <c r="J39" s="40">
        <v>1995332</v>
      </c>
    </row>
    <row r="40" spans="1:10" x14ac:dyDescent="0.25">
      <c r="A40" s="78"/>
      <c r="B40" s="88"/>
      <c r="C40" s="91"/>
      <c r="D40" s="90"/>
      <c r="E40" s="175"/>
      <c r="F40" s="175"/>
      <c r="G40" s="175"/>
      <c r="H40" s="175"/>
      <c r="I40" s="87"/>
      <c r="J40" s="79"/>
    </row>
    <row r="41" spans="1:10" x14ac:dyDescent="0.25">
      <c r="A41" s="172" t="s">
        <v>462</v>
      </c>
      <c r="B41" s="173"/>
      <c r="C41" s="173"/>
      <c r="D41" s="174"/>
      <c r="E41" s="172" t="s">
        <v>464</v>
      </c>
      <c r="F41" s="173"/>
      <c r="G41" s="173"/>
      <c r="H41" s="173"/>
      <c r="I41" s="174"/>
      <c r="J41" s="40">
        <v>4824202</v>
      </c>
    </row>
    <row r="42" spans="1:10" x14ac:dyDescent="0.25">
      <c r="A42" s="78"/>
      <c r="B42" s="88"/>
      <c r="C42" s="91"/>
      <c r="D42" s="90"/>
      <c r="E42" s="175"/>
      <c r="F42" s="175"/>
      <c r="G42" s="175"/>
      <c r="H42" s="175"/>
      <c r="I42" s="87"/>
      <c r="J42" s="79"/>
    </row>
    <row r="43" spans="1:10" x14ac:dyDescent="0.25">
      <c r="A43" s="172" t="s">
        <v>470</v>
      </c>
      <c r="B43" s="173"/>
      <c r="C43" s="173"/>
      <c r="D43" s="174"/>
      <c r="E43" s="172" t="s">
        <v>472</v>
      </c>
      <c r="F43" s="173"/>
      <c r="G43" s="173"/>
      <c r="H43" s="173"/>
      <c r="I43" s="174"/>
      <c r="J43" s="40">
        <v>2273420</v>
      </c>
    </row>
    <row r="44" spans="1:10" x14ac:dyDescent="0.25">
      <c r="A44" s="80"/>
      <c r="B44" s="91"/>
      <c r="C44" s="177"/>
      <c r="D44" s="177"/>
      <c r="E44" s="165"/>
      <c r="F44" s="165"/>
      <c r="G44" s="177"/>
      <c r="H44" s="177"/>
      <c r="I44" s="177"/>
      <c r="J44" s="79"/>
    </row>
    <row r="45" spans="1:10" x14ac:dyDescent="0.25">
      <c r="A45" s="172" t="s">
        <v>471</v>
      </c>
      <c r="B45" s="173"/>
      <c r="C45" s="173"/>
      <c r="D45" s="174"/>
      <c r="E45" s="172" t="s">
        <v>472</v>
      </c>
      <c r="F45" s="173"/>
      <c r="G45" s="173"/>
      <c r="H45" s="173"/>
      <c r="I45" s="174"/>
      <c r="J45" s="40">
        <v>2510529</v>
      </c>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340</v>
      </c>
    </row>
    <row r="49" spans="1:10" x14ac:dyDescent="0.25">
      <c r="A49" s="126"/>
      <c r="B49" s="118"/>
      <c r="C49" s="118"/>
      <c r="D49" s="111"/>
      <c r="E49" s="149"/>
      <c r="F49" s="149"/>
      <c r="G49" s="176"/>
      <c r="H49" s="176"/>
      <c r="I49" s="111"/>
      <c r="J49" s="127" t="s">
        <v>341</v>
      </c>
    </row>
    <row r="50" spans="1:10" ht="14.45" customHeight="1" x14ac:dyDescent="0.25">
      <c r="A50" s="143" t="s">
        <v>319</v>
      </c>
      <c r="B50" s="154"/>
      <c r="C50" s="155" t="s">
        <v>340</v>
      </c>
      <c r="D50" s="156"/>
      <c r="E50" s="182" t="s">
        <v>342</v>
      </c>
      <c r="F50" s="183"/>
      <c r="G50" s="160" t="s">
        <v>466</v>
      </c>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465</v>
      </c>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t="s">
        <v>467</v>
      </c>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t="s">
        <v>475</v>
      </c>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344</v>
      </c>
      <c r="B58" s="154"/>
      <c r="C58" s="185" t="s">
        <v>468</v>
      </c>
      <c r="D58" s="186"/>
      <c r="E58" s="186"/>
      <c r="F58" s="186"/>
      <c r="G58" s="186"/>
      <c r="H58" s="186"/>
      <c r="I58" s="186"/>
      <c r="J58" s="187"/>
    </row>
    <row r="59" spans="1:10" ht="14.45" customHeight="1" x14ac:dyDescent="0.25">
      <c r="A59" s="110"/>
      <c r="B59" s="111"/>
      <c r="C59" s="188" t="s">
        <v>345</v>
      </c>
      <c r="D59" s="188"/>
      <c r="E59" s="188"/>
      <c r="F59" s="188"/>
      <c r="G59" s="111"/>
      <c r="H59" s="111"/>
      <c r="I59" s="111"/>
      <c r="J59" s="113"/>
    </row>
    <row r="60" spans="1:10" x14ac:dyDescent="0.25">
      <c r="A60" s="143" t="s">
        <v>346</v>
      </c>
      <c r="B60" s="154"/>
      <c r="C60" s="185" t="s">
        <v>479</v>
      </c>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98" zoomScaleNormal="100" zoomScaleSheetLayoutView="100" workbookViewId="0">
      <selection activeCell="H9" sqref="H9:I3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476</v>
      </c>
      <c r="B2" s="196"/>
      <c r="C2" s="196"/>
      <c r="D2" s="196"/>
      <c r="E2" s="196"/>
      <c r="F2" s="196"/>
      <c r="G2" s="196"/>
      <c r="H2" s="196"/>
      <c r="I2" s="196"/>
    </row>
    <row r="3" spans="1:9" x14ac:dyDescent="0.2">
      <c r="A3" s="197" t="s">
        <v>447</v>
      </c>
      <c r="B3" s="197"/>
      <c r="C3" s="197"/>
      <c r="D3" s="197"/>
      <c r="E3" s="197"/>
      <c r="F3" s="197"/>
      <c r="G3" s="197"/>
      <c r="H3" s="197"/>
      <c r="I3" s="197"/>
    </row>
    <row r="4" spans="1:9" x14ac:dyDescent="0.2">
      <c r="A4" s="198" t="s">
        <v>473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153211111</v>
      </c>
      <c r="I9" s="82">
        <f>I10+I17+I27+I38+I43</f>
        <v>156463072</v>
      </c>
    </row>
    <row r="10" spans="1:9" ht="12.75" customHeight="1" x14ac:dyDescent="0.2">
      <c r="A10" s="191" t="s">
        <v>5</v>
      </c>
      <c r="B10" s="191"/>
      <c r="C10" s="191"/>
      <c r="D10" s="191"/>
      <c r="E10" s="191"/>
      <c r="F10" s="191"/>
      <c r="G10" s="12">
        <v>3</v>
      </c>
      <c r="H10" s="82">
        <f>H11+H12+H13+H14+H15+H16</f>
        <v>18135092</v>
      </c>
      <c r="I10" s="82">
        <f>I11+I12+I13+I14+I15+I16</f>
        <v>17568332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184924</v>
      </c>
      <c r="I12" s="18">
        <v>174421</v>
      </c>
    </row>
    <row r="13" spans="1:9" ht="12.75" customHeight="1" x14ac:dyDescent="0.2">
      <c r="A13" s="190" t="s">
        <v>8</v>
      </c>
      <c r="B13" s="190"/>
      <c r="C13" s="190"/>
      <c r="D13" s="190"/>
      <c r="E13" s="190"/>
      <c r="F13" s="190"/>
      <c r="G13" s="11">
        <v>6</v>
      </c>
      <c r="H13" s="18">
        <v>4343107</v>
      </c>
      <c r="I13" s="18">
        <v>4343107</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13607061</v>
      </c>
      <c r="I16" s="18">
        <v>13050804</v>
      </c>
    </row>
    <row r="17" spans="1:9" ht="12.75" customHeight="1" x14ac:dyDescent="0.2">
      <c r="A17" s="191" t="s">
        <v>12</v>
      </c>
      <c r="B17" s="191"/>
      <c r="C17" s="191"/>
      <c r="D17" s="191"/>
      <c r="E17" s="191"/>
      <c r="F17" s="191"/>
      <c r="G17" s="12">
        <v>10</v>
      </c>
      <c r="H17" s="82">
        <f>H18+H19+H20+H21+H22+H23+H24+H25+H26</f>
        <v>121048152</v>
      </c>
      <c r="I17" s="82">
        <f>I18+I19+I20+I21+I22+I23+I24+I25+I26</f>
        <v>124121157</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98735005</v>
      </c>
      <c r="I20" s="18">
        <v>97275769</v>
      </c>
    </row>
    <row r="21" spans="1:9" ht="12.75" customHeight="1" x14ac:dyDescent="0.2">
      <c r="A21" s="190" t="s">
        <v>16</v>
      </c>
      <c r="B21" s="190"/>
      <c r="C21" s="190"/>
      <c r="D21" s="190"/>
      <c r="E21" s="190"/>
      <c r="F21" s="190"/>
      <c r="G21" s="11">
        <v>14</v>
      </c>
      <c r="H21" s="18">
        <v>50102</v>
      </c>
      <c r="I21" s="18">
        <v>47870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22263045</v>
      </c>
      <c r="I24" s="18">
        <v>26797518</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13792710</v>
      </c>
      <c r="I27" s="82">
        <f>SUM(I28:I37)</f>
        <v>14656576</v>
      </c>
    </row>
    <row r="28" spans="1:9" ht="12.75" customHeight="1" x14ac:dyDescent="0.2">
      <c r="A28" s="190" t="s">
        <v>23</v>
      </c>
      <c r="B28" s="190"/>
      <c r="C28" s="190"/>
      <c r="D28" s="190"/>
      <c r="E28" s="190"/>
      <c r="F28" s="190"/>
      <c r="G28" s="11">
        <v>21</v>
      </c>
      <c r="H28" s="18">
        <v>13457178</v>
      </c>
      <c r="I28" s="18">
        <v>13871075</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7</v>
      </c>
      <c r="I34" s="18">
        <v>7</v>
      </c>
    </row>
    <row r="35" spans="1:9" ht="12.75" customHeight="1" x14ac:dyDescent="0.2">
      <c r="A35" s="190" t="s">
        <v>30</v>
      </c>
      <c r="B35" s="190"/>
      <c r="C35" s="190"/>
      <c r="D35" s="190"/>
      <c r="E35" s="190"/>
      <c r="F35" s="190"/>
      <c r="G35" s="11">
        <v>28</v>
      </c>
      <c r="H35" s="18">
        <v>335525</v>
      </c>
      <c r="I35" s="18">
        <v>345725</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439769</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235157</v>
      </c>
      <c r="I43" s="18">
        <v>117007</v>
      </c>
    </row>
    <row r="44" spans="1:9" ht="12.75" customHeight="1" x14ac:dyDescent="0.2">
      <c r="A44" s="192" t="s">
        <v>303</v>
      </c>
      <c r="B44" s="192"/>
      <c r="C44" s="192"/>
      <c r="D44" s="192"/>
      <c r="E44" s="192"/>
      <c r="F44" s="192"/>
      <c r="G44" s="12">
        <v>37</v>
      </c>
      <c r="H44" s="82">
        <f>H45+H53+H60+H70</f>
        <v>12681750</v>
      </c>
      <c r="I44" s="82">
        <f>I45+I53+I60+I70</f>
        <v>15624947</v>
      </c>
    </row>
    <row r="45" spans="1:9" ht="12.75" customHeight="1" x14ac:dyDescent="0.2">
      <c r="A45" s="191" t="s">
        <v>39</v>
      </c>
      <c r="B45" s="191"/>
      <c r="C45" s="191"/>
      <c r="D45" s="191"/>
      <c r="E45" s="191"/>
      <c r="F45" s="191"/>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8250297</v>
      </c>
      <c r="I53" s="82">
        <f>SUM(I54:I59)</f>
        <v>8187628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3701858</v>
      </c>
      <c r="I56" s="18">
        <v>4391724</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679521</v>
      </c>
      <c r="I58" s="18">
        <v>1016794</v>
      </c>
    </row>
    <row r="59" spans="1:9" ht="12.75" customHeight="1" x14ac:dyDescent="0.2">
      <c r="A59" s="190" t="s">
        <v>53</v>
      </c>
      <c r="B59" s="190"/>
      <c r="C59" s="190"/>
      <c r="D59" s="190"/>
      <c r="E59" s="190"/>
      <c r="F59" s="190"/>
      <c r="G59" s="11">
        <v>52</v>
      </c>
      <c r="H59" s="18">
        <v>3868918</v>
      </c>
      <c r="I59" s="18">
        <v>2779110</v>
      </c>
    </row>
    <row r="60" spans="1:9" ht="12.75" customHeight="1" x14ac:dyDescent="0.2">
      <c r="A60" s="191" t="s">
        <v>54</v>
      </c>
      <c r="B60" s="191"/>
      <c r="C60" s="191"/>
      <c r="D60" s="191"/>
      <c r="E60" s="191"/>
      <c r="F60" s="191"/>
      <c r="G60" s="12">
        <v>53</v>
      </c>
      <c r="H60" s="82">
        <f>SUM(H61:H69)</f>
        <v>81000</v>
      </c>
      <c r="I60" s="82">
        <f>SUM(I61:I69)</f>
        <v>801000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81000</v>
      </c>
      <c r="I68" s="18">
        <v>801000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4350453</v>
      </c>
      <c r="I70" s="18">
        <v>6636319</v>
      </c>
    </row>
    <row r="71" spans="1:9" ht="12.75" customHeight="1" x14ac:dyDescent="0.2">
      <c r="A71" s="206" t="s">
        <v>58</v>
      </c>
      <c r="B71" s="206"/>
      <c r="C71" s="206"/>
      <c r="D71" s="206"/>
      <c r="E71" s="206"/>
      <c r="F71" s="206"/>
      <c r="G71" s="11">
        <v>64</v>
      </c>
      <c r="H71" s="18">
        <v>639720</v>
      </c>
      <c r="I71" s="18">
        <v>331702</v>
      </c>
    </row>
    <row r="72" spans="1:9" ht="12.75" customHeight="1" x14ac:dyDescent="0.2">
      <c r="A72" s="192" t="s">
        <v>304</v>
      </c>
      <c r="B72" s="192"/>
      <c r="C72" s="192"/>
      <c r="D72" s="192"/>
      <c r="E72" s="192"/>
      <c r="F72" s="192"/>
      <c r="G72" s="12">
        <v>65</v>
      </c>
      <c r="H72" s="82">
        <f>H8+H9+H44+H71</f>
        <v>166532581</v>
      </c>
      <c r="I72" s="82">
        <f>I8+I9+I44+I71</f>
        <v>172419721</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87800755</v>
      </c>
      <c r="I75" s="83">
        <f>I76+I77+I78+I84+I85+I91+I94+I97</f>
        <v>92293923</v>
      </c>
    </row>
    <row r="76" spans="1:9" ht="12.75" customHeight="1" x14ac:dyDescent="0.2">
      <c r="A76" s="190" t="s">
        <v>61</v>
      </c>
      <c r="B76" s="190"/>
      <c r="C76" s="190"/>
      <c r="D76" s="190"/>
      <c r="E76" s="190"/>
      <c r="F76" s="190"/>
      <c r="G76" s="11">
        <v>68</v>
      </c>
      <c r="H76" s="18">
        <v>34010262</v>
      </c>
      <c r="I76" s="18">
        <v>34010262</v>
      </c>
    </row>
    <row r="77" spans="1:9" ht="12.75" customHeight="1" x14ac:dyDescent="0.2">
      <c r="A77" s="190" t="s">
        <v>62</v>
      </c>
      <c r="B77" s="190"/>
      <c r="C77" s="190"/>
      <c r="D77" s="190"/>
      <c r="E77" s="190"/>
      <c r="F77" s="190"/>
      <c r="G77" s="11">
        <v>69</v>
      </c>
      <c r="H77" s="18">
        <v>45066335</v>
      </c>
      <c r="I77" s="18">
        <v>45066335</v>
      </c>
    </row>
    <row r="78" spans="1:9" ht="12.75" customHeight="1" x14ac:dyDescent="0.2">
      <c r="A78" s="191" t="s">
        <v>63</v>
      </c>
      <c r="B78" s="191"/>
      <c r="C78" s="191"/>
      <c r="D78" s="191"/>
      <c r="E78" s="191"/>
      <c r="F78" s="191"/>
      <c r="G78" s="12">
        <v>70</v>
      </c>
      <c r="H78" s="83">
        <f>SUM(H79:H83)</f>
        <v>1437208</v>
      </c>
      <c r="I78" s="83">
        <f>SUM(I79:I83)</f>
        <v>1437208</v>
      </c>
    </row>
    <row r="79" spans="1:9" ht="12.75" customHeight="1" x14ac:dyDescent="0.2">
      <c r="A79" s="190" t="s">
        <v>64</v>
      </c>
      <c r="B79" s="190"/>
      <c r="C79" s="190"/>
      <c r="D79" s="190"/>
      <c r="E79" s="190"/>
      <c r="F79" s="190"/>
      <c r="G79" s="11">
        <v>71</v>
      </c>
      <c r="H79" s="18">
        <v>724864</v>
      </c>
      <c r="I79" s="18">
        <v>724864</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712344</v>
      </c>
      <c r="I83" s="18">
        <v>712344</v>
      </c>
    </row>
    <row r="84" spans="1:9" ht="12.75" customHeight="1" x14ac:dyDescent="0.2">
      <c r="A84" s="207" t="s">
        <v>69</v>
      </c>
      <c r="B84" s="207"/>
      <c r="C84" s="207"/>
      <c r="D84" s="207"/>
      <c r="E84" s="207"/>
      <c r="F84" s="207"/>
      <c r="G84" s="42">
        <v>76</v>
      </c>
      <c r="H84" s="43">
        <v>0</v>
      </c>
      <c r="I84" s="43">
        <v>0</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1812221</v>
      </c>
      <c r="I91" s="82">
        <f>I92-I93</f>
        <v>7286947</v>
      </c>
    </row>
    <row r="92" spans="1:9" ht="12.75" customHeight="1" x14ac:dyDescent="0.2">
      <c r="A92" s="190" t="s">
        <v>72</v>
      </c>
      <c r="B92" s="190"/>
      <c r="C92" s="190"/>
      <c r="D92" s="190"/>
      <c r="E92" s="190"/>
      <c r="F92" s="190"/>
      <c r="G92" s="11">
        <v>84</v>
      </c>
      <c r="H92" s="18">
        <v>2029640</v>
      </c>
      <c r="I92" s="18">
        <v>8331786</v>
      </c>
    </row>
    <row r="93" spans="1:9" ht="12.75" customHeight="1" x14ac:dyDescent="0.2">
      <c r="A93" s="190" t="s">
        <v>73</v>
      </c>
      <c r="B93" s="190"/>
      <c r="C93" s="190"/>
      <c r="D93" s="190"/>
      <c r="E93" s="190"/>
      <c r="F93" s="190"/>
      <c r="G93" s="11">
        <v>85</v>
      </c>
      <c r="H93" s="18">
        <v>217419</v>
      </c>
      <c r="I93" s="18">
        <v>1044839</v>
      </c>
    </row>
    <row r="94" spans="1:9" ht="12.75" customHeight="1" x14ac:dyDescent="0.2">
      <c r="A94" s="191" t="s">
        <v>351</v>
      </c>
      <c r="B94" s="191"/>
      <c r="C94" s="191"/>
      <c r="D94" s="191"/>
      <c r="E94" s="191"/>
      <c r="F94" s="191"/>
      <c r="G94" s="12">
        <v>86</v>
      </c>
      <c r="H94" s="82">
        <f>H95-H96</f>
        <v>5474729</v>
      </c>
      <c r="I94" s="82">
        <f>I95-I96</f>
        <v>4493171</v>
      </c>
    </row>
    <row r="95" spans="1:9" ht="12.75" customHeight="1" x14ac:dyDescent="0.2">
      <c r="A95" s="190" t="s">
        <v>74</v>
      </c>
      <c r="B95" s="190"/>
      <c r="C95" s="190"/>
      <c r="D95" s="190"/>
      <c r="E95" s="190"/>
      <c r="F95" s="190"/>
      <c r="G95" s="11">
        <v>87</v>
      </c>
      <c r="H95" s="18">
        <v>5474729</v>
      </c>
      <c r="I95" s="18">
        <v>4493171</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22792</v>
      </c>
      <c r="I98" s="82">
        <f>SUM(I99:I104)</f>
        <v>22792</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22792</v>
      </c>
      <c r="I104" s="18">
        <v>22792</v>
      </c>
    </row>
    <row r="105" spans="1:9" ht="12.75" customHeight="1" x14ac:dyDescent="0.2">
      <c r="A105" s="192" t="s">
        <v>354</v>
      </c>
      <c r="B105" s="192"/>
      <c r="C105" s="192"/>
      <c r="D105" s="192"/>
      <c r="E105" s="192"/>
      <c r="F105" s="192"/>
      <c r="G105" s="12">
        <v>97</v>
      </c>
      <c r="H105" s="82">
        <f>SUM(H106:H116)</f>
        <v>54193892</v>
      </c>
      <c r="I105" s="82">
        <f>SUM(I106:I116)</f>
        <v>66404061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45455311</v>
      </c>
      <c r="I111" s="18">
        <v>58408633</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715067</v>
      </c>
      <c r="I115" s="18">
        <v>88061</v>
      </c>
    </row>
    <row r="116" spans="1:9" ht="12.75" customHeight="1" x14ac:dyDescent="0.2">
      <c r="A116" s="190" t="s">
        <v>93</v>
      </c>
      <c r="B116" s="190"/>
      <c r="C116" s="190"/>
      <c r="D116" s="190"/>
      <c r="E116" s="190"/>
      <c r="F116" s="190"/>
      <c r="G116" s="11">
        <v>108</v>
      </c>
      <c r="H116" s="18">
        <v>8023514</v>
      </c>
      <c r="I116" s="18">
        <v>7907367</v>
      </c>
    </row>
    <row r="117" spans="1:9" ht="12.75" customHeight="1" x14ac:dyDescent="0.2">
      <c r="A117" s="192" t="s">
        <v>355</v>
      </c>
      <c r="B117" s="192"/>
      <c r="C117" s="192"/>
      <c r="D117" s="192"/>
      <c r="E117" s="192"/>
      <c r="F117" s="192"/>
      <c r="G117" s="12">
        <v>109</v>
      </c>
      <c r="H117" s="82">
        <f>SUM(H118:H131)</f>
        <v>24411102</v>
      </c>
      <c r="I117" s="82">
        <f>SUM(I118:I131)</f>
        <v>13619446</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10225098</v>
      </c>
      <c r="I123" s="18">
        <v>10225025</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13351610</v>
      </c>
      <c r="I125" s="18">
        <v>1258337</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23491</v>
      </c>
      <c r="I127" s="18">
        <v>24051</v>
      </c>
    </row>
    <row r="128" spans="1:9" x14ac:dyDescent="0.2">
      <c r="A128" s="190" t="s">
        <v>95</v>
      </c>
      <c r="B128" s="190"/>
      <c r="C128" s="190"/>
      <c r="D128" s="190"/>
      <c r="E128" s="190"/>
      <c r="F128" s="190"/>
      <c r="G128" s="11">
        <v>120</v>
      </c>
      <c r="H128" s="18">
        <v>748798</v>
      </c>
      <c r="I128" s="18">
        <v>1778039</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62105</v>
      </c>
      <c r="I131" s="18">
        <v>333994</v>
      </c>
    </row>
    <row r="132" spans="1:9" ht="22.15" customHeight="1" x14ac:dyDescent="0.2">
      <c r="A132" s="206" t="s">
        <v>99</v>
      </c>
      <c r="B132" s="206"/>
      <c r="C132" s="206"/>
      <c r="D132" s="206"/>
      <c r="E132" s="206"/>
      <c r="F132" s="206"/>
      <c r="G132" s="11">
        <v>124</v>
      </c>
      <c r="H132" s="18">
        <v>104040</v>
      </c>
      <c r="I132" s="18">
        <v>79499</v>
      </c>
    </row>
    <row r="133" spans="1:9" ht="12.75" customHeight="1" x14ac:dyDescent="0.2">
      <c r="A133" s="192" t="s">
        <v>356</v>
      </c>
      <c r="B133" s="192"/>
      <c r="C133" s="192"/>
      <c r="D133" s="192"/>
      <c r="E133" s="192"/>
      <c r="F133" s="192"/>
      <c r="G133" s="12">
        <v>125</v>
      </c>
      <c r="H133" s="82">
        <f>H75+H98+H105+H117+H132</f>
        <v>166532581</v>
      </c>
      <c r="I133" s="82">
        <f>I75+I98+I105+I117+I132</f>
        <v>172419721</v>
      </c>
    </row>
    <row r="134" spans="1:9" x14ac:dyDescent="0.2">
      <c r="A134" s="206" t="s">
        <v>100</v>
      </c>
      <c r="B134" s="206"/>
      <c r="C134" s="206"/>
      <c r="D134" s="206"/>
      <c r="E134" s="206"/>
      <c r="F134" s="206"/>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95" zoomScale="115" zoomScaleNormal="115" zoomScaleSheetLayoutView="115" workbookViewId="0">
      <selection activeCell="I59" sqref="I5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477</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x14ac:dyDescent="0.2">
      <c r="A4" s="217" t="s">
        <v>474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5540259</v>
      </c>
      <c r="I8" s="48">
        <f>SUM(I9:I13)</f>
        <v>5540259</v>
      </c>
      <c r="J8" s="48">
        <f>SUM(J9:J13)</f>
        <v>7447154</v>
      </c>
      <c r="K8" s="48">
        <f>SUM(K9:K13)</f>
        <v>7447154</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5539961</v>
      </c>
      <c r="I10" s="49">
        <v>5539961</v>
      </c>
      <c r="J10" s="49">
        <v>7292701</v>
      </c>
      <c r="K10" s="49">
        <v>7292701</v>
      </c>
    </row>
    <row r="11" spans="1:11" ht="12.75" customHeight="1" x14ac:dyDescent="0.2">
      <c r="A11" s="190" t="s">
        <v>117</v>
      </c>
      <c r="B11" s="190"/>
      <c r="C11" s="190"/>
      <c r="D11" s="190"/>
      <c r="E11" s="190"/>
      <c r="F11" s="190"/>
      <c r="G11" s="11">
        <v>4</v>
      </c>
      <c r="H11" s="49">
        <v>298</v>
      </c>
      <c r="I11" s="49">
        <v>298</v>
      </c>
      <c r="J11" s="49">
        <v>292</v>
      </c>
      <c r="K11" s="49">
        <v>292</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0</v>
      </c>
      <c r="I13" s="49">
        <v>0</v>
      </c>
      <c r="J13" s="49">
        <v>154161</v>
      </c>
      <c r="K13" s="49">
        <v>154161</v>
      </c>
    </row>
    <row r="14" spans="1:11" ht="12.75" customHeight="1" x14ac:dyDescent="0.2">
      <c r="A14" s="224" t="s">
        <v>358</v>
      </c>
      <c r="B14" s="224"/>
      <c r="C14" s="224"/>
      <c r="D14" s="224"/>
      <c r="E14" s="224"/>
      <c r="F14" s="224"/>
      <c r="G14" s="12">
        <v>7</v>
      </c>
      <c r="H14" s="48">
        <f>H15+H16+H20+H24+H25+H26+H29+H36</f>
        <v>3533896</v>
      </c>
      <c r="I14" s="48">
        <f>I15+I16+I20+I24+I25+I26+I29+I36</f>
        <v>3533896</v>
      </c>
      <c r="J14" s="48">
        <f>J15+J16+J20+J24+J25+J26+J29+J36</f>
        <v>3322538</v>
      </c>
      <c r="K14" s="48">
        <f>K15+K16+K20+K24+K25+K26+K29+K36</f>
        <v>3322538</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1209632</v>
      </c>
      <c r="I16" s="48">
        <f>SUM(I17:I19)</f>
        <v>1209632</v>
      </c>
      <c r="J16" s="48">
        <f>SUM(J17:J19)</f>
        <v>918426</v>
      </c>
      <c r="K16" s="48">
        <f>SUM(K17:K19)</f>
        <v>918426</v>
      </c>
    </row>
    <row r="17" spans="1:11" ht="12.75" customHeight="1" x14ac:dyDescent="0.2">
      <c r="A17" s="225" t="s">
        <v>120</v>
      </c>
      <c r="B17" s="225"/>
      <c r="C17" s="225"/>
      <c r="D17" s="225"/>
      <c r="E17" s="225"/>
      <c r="F17" s="225"/>
      <c r="G17" s="11">
        <v>10</v>
      </c>
      <c r="H17" s="49">
        <v>2818</v>
      </c>
      <c r="I17" s="49">
        <v>2818</v>
      </c>
      <c r="J17" s="49">
        <v>5615</v>
      </c>
      <c r="K17" s="49">
        <v>5615</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1206814</v>
      </c>
      <c r="I19" s="49">
        <v>1206814</v>
      </c>
      <c r="J19" s="49">
        <v>912811</v>
      </c>
      <c r="K19" s="49">
        <v>912811</v>
      </c>
    </row>
    <row r="20" spans="1:11" ht="12.75" customHeight="1" x14ac:dyDescent="0.2">
      <c r="A20" s="191" t="s">
        <v>439</v>
      </c>
      <c r="B20" s="191"/>
      <c r="C20" s="191"/>
      <c r="D20" s="191"/>
      <c r="E20" s="191"/>
      <c r="F20" s="191"/>
      <c r="G20" s="12">
        <v>13</v>
      </c>
      <c r="H20" s="48">
        <f>SUM(H21:H23)</f>
        <v>106302</v>
      </c>
      <c r="I20" s="48">
        <f>SUM(I21:I23)</f>
        <v>106302</v>
      </c>
      <c r="J20" s="48">
        <f>SUM(J21:J23)</f>
        <v>124380</v>
      </c>
      <c r="K20" s="48">
        <f>SUM(K21:K23)</f>
        <v>124380</v>
      </c>
    </row>
    <row r="21" spans="1:11" ht="12.75" customHeight="1" x14ac:dyDescent="0.2">
      <c r="A21" s="225" t="s">
        <v>105</v>
      </c>
      <c r="B21" s="225"/>
      <c r="C21" s="225"/>
      <c r="D21" s="225"/>
      <c r="E21" s="225"/>
      <c r="F21" s="225"/>
      <c r="G21" s="11">
        <v>14</v>
      </c>
      <c r="H21" s="49">
        <v>60541</v>
      </c>
      <c r="I21" s="49">
        <v>60541</v>
      </c>
      <c r="J21" s="49">
        <v>70571</v>
      </c>
      <c r="K21" s="49">
        <v>70571</v>
      </c>
    </row>
    <row r="22" spans="1:11" ht="12.75" customHeight="1" x14ac:dyDescent="0.2">
      <c r="A22" s="225" t="s">
        <v>106</v>
      </c>
      <c r="B22" s="225"/>
      <c r="C22" s="225"/>
      <c r="D22" s="225"/>
      <c r="E22" s="225"/>
      <c r="F22" s="225"/>
      <c r="G22" s="11">
        <v>15</v>
      </c>
      <c r="H22" s="49">
        <v>30707</v>
      </c>
      <c r="I22" s="49">
        <v>30707</v>
      </c>
      <c r="J22" s="49">
        <v>36193</v>
      </c>
      <c r="K22" s="49">
        <v>36193</v>
      </c>
    </row>
    <row r="23" spans="1:11" ht="12.75" customHeight="1" x14ac:dyDescent="0.2">
      <c r="A23" s="225" t="s">
        <v>107</v>
      </c>
      <c r="B23" s="225"/>
      <c r="C23" s="225"/>
      <c r="D23" s="225"/>
      <c r="E23" s="225"/>
      <c r="F23" s="225"/>
      <c r="G23" s="11">
        <v>16</v>
      </c>
      <c r="H23" s="49">
        <v>15054</v>
      </c>
      <c r="I23" s="49">
        <v>15054</v>
      </c>
      <c r="J23" s="49">
        <v>17616</v>
      </c>
      <c r="K23" s="49">
        <v>17616</v>
      </c>
    </row>
    <row r="24" spans="1:11" ht="12.75" customHeight="1" x14ac:dyDescent="0.2">
      <c r="A24" s="190" t="s">
        <v>108</v>
      </c>
      <c r="B24" s="190"/>
      <c r="C24" s="190"/>
      <c r="D24" s="190"/>
      <c r="E24" s="190"/>
      <c r="F24" s="190"/>
      <c r="G24" s="11">
        <v>17</v>
      </c>
      <c r="H24" s="49">
        <v>2104224</v>
      </c>
      <c r="I24" s="49">
        <v>2104224</v>
      </c>
      <c r="J24" s="49">
        <v>2116890</v>
      </c>
      <c r="K24" s="49">
        <v>2116890</v>
      </c>
    </row>
    <row r="25" spans="1:11" ht="12.75" customHeight="1" x14ac:dyDescent="0.2">
      <c r="A25" s="190" t="s">
        <v>109</v>
      </c>
      <c r="B25" s="190"/>
      <c r="C25" s="190"/>
      <c r="D25" s="190"/>
      <c r="E25" s="190"/>
      <c r="F25" s="190"/>
      <c r="G25" s="11">
        <v>18</v>
      </c>
      <c r="H25" s="49">
        <v>110701</v>
      </c>
      <c r="I25" s="49">
        <v>110701</v>
      </c>
      <c r="J25" s="49">
        <v>156275</v>
      </c>
      <c r="K25" s="49">
        <v>156275</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3037</v>
      </c>
      <c r="I36" s="49">
        <v>3037</v>
      </c>
      <c r="J36" s="49">
        <v>6567</v>
      </c>
      <c r="K36" s="49">
        <v>6567</v>
      </c>
    </row>
    <row r="37" spans="1:11" ht="12.75" customHeight="1" x14ac:dyDescent="0.2">
      <c r="A37" s="224" t="s">
        <v>359</v>
      </c>
      <c r="B37" s="224"/>
      <c r="C37" s="224"/>
      <c r="D37" s="224"/>
      <c r="E37" s="224"/>
      <c r="F37" s="224"/>
      <c r="G37" s="12">
        <v>30</v>
      </c>
      <c r="H37" s="48">
        <f>SUM(H38:H47)</f>
        <v>481</v>
      </c>
      <c r="I37" s="48">
        <f>SUM(I38:I47)</f>
        <v>481</v>
      </c>
      <c r="J37" s="48">
        <f>SUM(J38:J47)</f>
        <v>1096860</v>
      </c>
      <c r="K37" s="48">
        <f>SUM(K38:K47)</f>
        <v>1096860</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481</v>
      </c>
      <c r="I44" s="49">
        <v>481</v>
      </c>
      <c r="J44" s="49">
        <v>699</v>
      </c>
      <c r="K44" s="49">
        <v>699</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1096161</v>
      </c>
      <c r="K46" s="49">
        <v>1096161</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271513</v>
      </c>
      <c r="I48" s="48">
        <f>SUM(I49:I55)</f>
        <v>271513</v>
      </c>
      <c r="J48" s="48">
        <f>SUM(J49:J55)</f>
        <v>234249</v>
      </c>
      <c r="K48" s="48">
        <f>SUM(K49:K55)</f>
        <v>234249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271513</v>
      </c>
      <c r="I51" s="49">
        <v>271513</v>
      </c>
      <c r="J51" s="49">
        <v>234200</v>
      </c>
      <c r="K51" s="49">
        <v>234200</v>
      </c>
    </row>
    <row r="52" spans="1:11" ht="12.75" customHeight="1" x14ac:dyDescent="0.2">
      <c r="A52" s="228" t="s">
        <v>144</v>
      </c>
      <c r="B52" s="228"/>
      <c r="C52" s="228"/>
      <c r="D52" s="228"/>
      <c r="E52" s="228"/>
      <c r="F52" s="228"/>
      <c r="G52" s="11">
        <v>45</v>
      </c>
      <c r="H52" s="49">
        <v>0</v>
      </c>
      <c r="I52" s="49">
        <v>0</v>
      </c>
      <c r="J52" s="49">
        <v>49</v>
      </c>
      <c r="K52" s="49">
        <v>49</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1545458</v>
      </c>
      <c r="I57" s="49">
        <v>1545458</v>
      </c>
      <c r="J57" s="49">
        <v>424097</v>
      </c>
      <c r="K57" s="49">
        <v>424097</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7086198</v>
      </c>
      <c r="I60" s="48">
        <f t="shared" ref="I60:K60" si="0">I8+I37+I56+I57</f>
        <v>7086198</v>
      </c>
      <c r="J60" s="48">
        <f t="shared" si="0"/>
        <v>8968111</v>
      </c>
      <c r="K60" s="48">
        <f t="shared" si="0"/>
        <v>8968111</v>
      </c>
    </row>
    <row r="61" spans="1:11" ht="12.75" customHeight="1" x14ac:dyDescent="0.2">
      <c r="A61" s="224" t="s">
        <v>362</v>
      </c>
      <c r="B61" s="224"/>
      <c r="C61" s="224"/>
      <c r="D61" s="224"/>
      <c r="E61" s="224"/>
      <c r="F61" s="224"/>
      <c r="G61" s="12">
        <v>54</v>
      </c>
      <c r="H61" s="48">
        <f>H14+H48+H58+H59</f>
        <v>3805409</v>
      </c>
      <c r="I61" s="48">
        <f t="shared" ref="I61:K61" si="1">I14+I48+I58+I59</f>
        <v>3805409</v>
      </c>
      <c r="J61" s="48">
        <f t="shared" si="1"/>
        <v>3556787</v>
      </c>
      <c r="K61" s="48">
        <f t="shared" si="1"/>
        <v>3556787</v>
      </c>
    </row>
    <row r="62" spans="1:11" ht="12.75" customHeight="1" x14ac:dyDescent="0.2">
      <c r="A62" s="224" t="s">
        <v>363</v>
      </c>
      <c r="B62" s="224"/>
      <c r="C62" s="224"/>
      <c r="D62" s="224"/>
      <c r="E62" s="224"/>
      <c r="F62" s="224"/>
      <c r="G62" s="12">
        <v>55</v>
      </c>
      <c r="H62" s="48">
        <f>H60-H61</f>
        <v>3280789</v>
      </c>
      <c r="I62" s="48">
        <f t="shared" ref="I62:K62" si="2">I60-I61</f>
        <v>3280789</v>
      </c>
      <c r="J62" s="48">
        <f t="shared" si="2"/>
        <v>5411324</v>
      </c>
      <c r="K62" s="48">
        <f t="shared" si="2"/>
        <v>5411324</v>
      </c>
    </row>
    <row r="63" spans="1:11" ht="12.75" customHeight="1" x14ac:dyDescent="0.2">
      <c r="A63" s="229" t="s">
        <v>364</v>
      </c>
      <c r="B63" s="229"/>
      <c r="C63" s="229"/>
      <c r="D63" s="229"/>
      <c r="E63" s="229"/>
      <c r="F63" s="229"/>
      <c r="G63" s="12">
        <v>56</v>
      </c>
      <c r="H63" s="48">
        <f>+IF((H60-H61)&gt;0,(H60-H61),0)</f>
        <v>3280789</v>
      </c>
      <c r="I63" s="48">
        <f t="shared" ref="I63:K63" si="3">+IF((I60-I61)&gt;0,(I60-I61),0)</f>
        <v>3280789</v>
      </c>
      <c r="J63" s="48">
        <f t="shared" si="3"/>
        <v>5411324</v>
      </c>
      <c r="K63" s="48">
        <f t="shared" si="3"/>
        <v>5411324</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354154</v>
      </c>
      <c r="I65" s="49">
        <v>354154</v>
      </c>
      <c r="J65" s="49">
        <v>918153</v>
      </c>
      <c r="K65" s="49">
        <v>918153</v>
      </c>
    </row>
    <row r="66" spans="1:11" ht="12.75" customHeight="1" x14ac:dyDescent="0.2">
      <c r="A66" s="224" t="s">
        <v>366</v>
      </c>
      <c r="B66" s="224"/>
      <c r="C66" s="224"/>
      <c r="D66" s="224"/>
      <c r="E66" s="224"/>
      <c r="F66" s="224"/>
      <c r="G66" s="12">
        <v>59</v>
      </c>
      <c r="H66" s="48">
        <f>H62-H65</f>
        <v>2926635</v>
      </c>
      <c r="I66" s="48">
        <f t="shared" ref="I66:K66" si="5">I62-I65</f>
        <v>2926635</v>
      </c>
      <c r="J66" s="48">
        <f t="shared" si="5"/>
        <v>4493171</v>
      </c>
      <c r="K66" s="48">
        <f t="shared" si="5"/>
        <v>4493171</v>
      </c>
    </row>
    <row r="67" spans="1:11" ht="12.75" customHeight="1" x14ac:dyDescent="0.2">
      <c r="A67" s="229" t="s">
        <v>367</v>
      </c>
      <c r="B67" s="229"/>
      <c r="C67" s="229"/>
      <c r="D67" s="229"/>
      <c r="E67" s="229"/>
      <c r="F67" s="229"/>
      <c r="G67" s="12">
        <v>60</v>
      </c>
      <c r="H67" s="48">
        <f>+IF((H62-H65)&gt;0,(H62-H65),0)</f>
        <v>2926635</v>
      </c>
      <c r="I67" s="48">
        <f t="shared" ref="I67:K67" si="6">+IF((I62-I65)&gt;0,(I62-I65),0)</f>
        <v>2926635</v>
      </c>
      <c r="J67" s="48">
        <f t="shared" si="6"/>
        <v>4493171</v>
      </c>
      <c r="K67" s="48">
        <f t="shared" si="6"/>
        <v>4493171</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f t="shared" ref="H86:H87" si="8">H87+H88</f>
        <v>0</v>
      </c>
      <c r="I86" s="52">
        <f t="shared" ref="I86:I87" si="9">I87+I88</f>
        <v>0</v>
      </c>
      <c r="J86" s="52">
        <f t="shared" ref="J86:J87" si="10">J87+J88</f>
        <v>0</v>
      </c>
      <c r="K86" s="52">
        <v>0</v>
      </c>
    </row>
    <row r="87" spans="1:11" ht="12.75" customHeight="1" x14ac:dyDescent="0.2">
      <c r="A87" s="236" t="s">
        <v>158</v>
      </c>
      <c r="B87" s="236"/>
      <c r="C87" s="236"/>
      <c r="D87" s="236"/>
      <c r="E87" s="236"/>
      <c r="F87" s="236"/>
      <c r="G87" s="11">
        <v>77</v>
      </c>
      <c r="H87" s="52">
        <f t="shared" si="8"/>
        <v>0</v>
      </c>
      <c r="I87" s="52">
        <f t="shared" si="9"/>
        <v>0</v>
      </c>
      <c r="J87" s="52">
        <f t="shared" si="10"/>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435</v>
      </c>
      <c r="B90" s="192"/>
      <c r="C90" s="192"/>
      <c r="D90" s="192"/>
      <c r="E90" s="192"/>
      <c r="F90" s="192"/>
      <c r="G90" s="12">
        <v>79</v>
      </c>
      <c r="H90" s="69">
        <f>H91+H98</f>
        <v>0</v>
      </c>
      <c r="I90" s="69">
        <f>I91+I98</f>
        <v>0</v>
      </c>
      <c r="J90" s="69">
        <f t="shared" ref="J90:K90" si="11">J91+J98</f>
        <v>0</v>
      </c>
      <c r="K90" s="69">
        <f t="shared" si="11"/>
        <v>0</v>
      </c>
    </row>
    <row r="91" spans="1:11" ht="24" customHeight="1" x14ac:dyDescent="0.2">
      <c r="A91" s="239" t="s">
        <v>442</v>
      </c>
      <c r="B91" s="239"/>
      <c r="C91" s="239"/>
      <c r="D91" s="239"/>
      <c r="E91" s="239"/>
      <c r="F91" s="239"/>
      <c r="G91" s="12">
        <v>80</v>
      </c>
      <c r="H91" s="69">
        <f>SUM(H92:H96)</f>
        <v>0</v>
      </c>
      <c r="I91" s="69">
        <f>SUM(I92:I96)</f>
        <v>0</v>
      </c>
      <c r="J91" s="69">
        <f t="shared" ref="J91:K91" si="12">SUM(J92:J96)</f>
        <v>0</v>
      </c>
      <c r="K91" s="69">
        <f t="shared" si="12"/>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3">SUM(J99:J106)</f>
        <v>0</v>
      </c>
      <c r="K98" s="69">
        <f t="shared" si="13"/>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4">J91+J98-J107-J97</f>
        <v>0</v>
      </c>
      <c r="K108" s="69">
        <f t="shared" si="14"/>
        <v>0</v>
      </c>
    </row>
    <row r="109" spans="1:11" ht="12.75" customHeight="1" x14ac:dyDescent="0.2">
      <c r="A109" s="192" t="s">
        <v>391</v>
      </c>
      <c r="B109" s="192"/>
      <c r="C109" s="192"/>
      <c r="D109" s="192"/>
      <c r="E109" s="192"/>
      <c r="F109" s="192"/>
      <c r="G109" s="12">
        <v>98</v>
      </c>
      <c r="H109" s="51">
        <f>H89+H108</f>
        <v>0</v>
      </c>
      <c r="I109" s="51">
        <f>I89+I108</f>
        <v>0</v>
      </c>
      <c r="J109" s="51">
        <f t="shared" ref="J109:K109" si="15">J89+J108</f>
        <v>0</v>
      </c>
      <c r="K109" s="51">
        <f t="shared" si="15"/>
        <v>0</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O18" sqref="O1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478</v>
      </c>
      <c r="B2" s="196"/>
      <c r="C2" s="196"/>
      <c r="D2" s="196"/>
      <c r="E2" s="196"/>
      <c r="F2" s="196"/>
      <c r="G2" s="196"/>
      <c r="H2" s="196"/>
      <c r="I2" s="196"/>
    </row>
    <row r="3" spans="1:9" x14ac:dyDescent="0.2">
      <c r="A3" s="245" t="s">
        <v>447</v>
      </c>
      <c r="B3" s="246"/>
      <c r="C3" s="246"/>
      <c r="D3" s="246"/>
      <c r="E3" s="246"/>
      <c r="F3" s="246"/>
      <c r="G3" s="246"/>
      <c r="H3" s="246"/>
      <c r="I3" s="246"/>
    </row>
    <row r="4" spans="1:9" x14ac:dyDescent="0.2">
      <c r="A4" s="244" t="s">
        <v>473</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3280789</v>
      </c>
      <c r="I8" s="64">
        <f>+RDG!J62</f>
        <v>5411324</v>
      </c>
    </row>
    <row r="9" spans="1:9" ht="12.75" customHeight="1" x14ac:dyDescent="0.2">
      <c r="A9" s="248" t="s">
        <v>171</v>
      </c>
      <c r="B9" s="248"/>
      <c r="C9" s="248"/>
      <c r="D9" s="248"/>
      <c r="E9" s="248"/>
      <c r="F9" s="248"/>
      <c r="G9" s="65">
        <v>2</v>
      </c>
      <c r="H9" s="66">
        <f>H10+H11+H12+H13+H14+H15+H16+H17</f>
        <v>2104224</v>
      </c>
      <c r="I9" s="66">
        <f>I10+I11+I12+I13+I14+I15+I16+I17</f>
        <v>1020729</v>
      </c>
    </row>
    <row r="10" spans="1:9" ht="12.75" customHeight="1" x14ac:dyDescent="0.2">
      <c r="A10" s="225" t="s">
        <v>172</v>
      </c>
      <c r="B10" s="225"/>
      <c r="C10" s="225"/>
      <c r="D10" s="225"/>
      <c r="E10" s="225"/>
      <c r="F10" s="225"/>
      <c r="G10" s="63">
        <v>3</v>
      </c>
      <c r="H10" s="64">
        <v>2104224</v>
      </c>
      <c r="I10" s="64">
        <f>+RDG!J24</f>
        <v>2116890</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-1096161</v>
      </c>
    </row>
    <row r="18" spans="1:9" ht="28.15" customHeight="1" x14ac:dyDescent="0.2">
      <c r="A18" s="247" t="s">
        <v>306</v>
      </c>
      <c r="B18" s="247"/>
      <c r="C18" s="247"/>
      <c r="D18" s="247"/>
      <c r="E18" s="247"/>
      <c r="F18" s="247"/>
      <c r="G18" s="65">
        <v>11</v>
      </c>
      <c r="H18" s="66">
        <f>H8+H9</f>
        <v>5385013</v>
      </c>
      <c r="I18" s="66">
        <f>I8+I9</f>
        <v>6432053</v>
      </c>
    </row>
    <row r="19" spans="1:9" ht="12.75" customHeight="1" x14ac:dyDescent="0.2">
      <c r="A19" s="248" t="s">
        <v>180</v>
      </c>
      <c r="B19" s="248"/>
      <c r="C19" s="248"/>
      <c r="D19" s="248"/>
      <c r="E19" s="248"/>
      <c r="F19" s="248"/>
      <c r="G19" s="65">
        <v>12</v>
      </c>
      <c r="H19" s="66">
        <f>H20+H21+H22+H23</f>
        <v>-914141</v>
      </c>
      <c r="I19" s="66">
        <f>I20+I21+I22+I23</f>
        <v>-12081663</v>
      </c>
    </row>
    <row r="20" spans="1:9" ht="12.75" customHeight="1" x14ac:dyDescent="0.2">
      <c r="A20" s="225" t="s">
        <v>181</v>
      </c>
      <c r="B20" s="225"/>
      <c r="C20" s="225"/>
      <c r="D20" s="225"/>
      <c r="E20" s="225"/>
      <c r="F20" s="225"/>
      <c r="G20" s="63">
        <v>13</v>
      </c>
      <c r="H20" s="64">
        <v>-70340</v>
      </c>
      <c r="I20" s="64">
        <v>-11709809</v>
      </c>
    </row>
    <row r="21" spans="1:9" ht="12.75" customHeight="1" x14ac:dyDescent="0.2">
      <c r="A21" s="225" t="s">
        <v>182</v>
      </c>
      <c r="B21" s="225"/>
      <c r="C21" s="225"/>
      <c r="D21" s="225"/>
      <c r="E21" s="225"/>
      <c r="F21" s="225"/>
      <c r="G21" s="63">
        <v>14</v>
      </c>
      <c r="H21" s="64">
        <v>-1071284</v>
      </c>
      <c r="I21" s="64">
        <v>-539181</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227483</v>
      </c>
      <c r="I23" s="64">
        <v>167327</v>
      </c>
    </row>
    <row r="24" spans="1:9" ht="12.75" customHeight="1" x14ac:dyDescent="0.2">
      <c r="A24" s="247" t="s">
        <v>185</v>
      </c>
      <c r="B24" s="247"/>
      <c r="C24" s="247"/>
      <c r="D24" s="247"/>
      <c r="E24" s="247"/>
      <c r="F24" s="247"/>
      <c r="G24" s="65">
        <v>17</v>
      </c>
      <c r="H24" s="66">
        <f>H18+H19</f>
        <v>4470872</v>
      </c>
      <c r="I24" s="66">
        <f>I18+I19</f>
        <v>-5649610</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4470872</v>
      </c>
      <c r="I27" s="66">
        <f>I24+I25+I26</f>
        <v>-5649610</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0</v>
      </c>
    </row>
    <row r="36" spans="1:9" ht="22.9" customHeight="1" x14ac:dyDescent="0.2">
      <c r="A36" s="190" t="s">
        <v>197</v>
      </c>
      <c r="B36" s="190"/>
      <c r="C36" s="190"/>
      <c r="D36" s="190"/>
      <c r="E36" s="190"/>
      <c r="F36" s="190"/>
      <c r="G36" s="63">
        <v>28</v>
      </c>
      <c r="H36" s="67">
        <v>-1400058</v>
      </c>
      <c r="I36" s="67">
        <v>-4623135</v>
      </c>
    </row>
    <row r="37" spans="1:9" ht="12.75" customHeight="1" x14ac:dyDescent="0.2">
      <c r="A37" s="190" t="s">
        <v>198</v>
      </c>
      <c r="B37" s="190"/>
      <c r="C37" s="190"/>
      <c r="D37" s="190"/>
      <c r="E37" s="190"/>
      <c r="F37" s="190"/>
      <c r="G37" s="63">
        <v>29</v>
      </c>
      <c r="H37" s="67">
        <v>-1545460</v>
      </c>
      <c r="I37" s="67">
        <v>-424097</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-2945518</v>
      </c>
      <c r="I41" s="68">
        <f>I36+I37+I38+I39+I40</f>
        <v>-5047232</v>
      </c>
    </row>
    <row r="42" spans="1:9" ht="29.45" customHeight="1" x14ac:dyDescent="0.2">
      <c r="A42" s="252" t="s">
        <v>203</v>
      </c>
      <c r="B42" s="252"/>
      <c r="C42" s="252"/>
      <c r="D42" s="252"/>
      <c r="E42" s="252"/>
      <c r="F42" s="252"/>
      <c r="G42" s="65">
        <v>34</v>
      </c>
      <c r="H42" s="68">
        <f>H35+H41</f>
        <v>-2945518</v>
      </c>
      <c r="I42" s="68">
        <f>I35+I41</f>
        <v>-5047232</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12953322</v>
      </c>
    </row>
    <row r="47" spans="1:9" ht="12.75" customHeight="1" x14ac:dyDescent="0.2">
      <c r="A47" s="190" t="s">
        <v>208</v>
      </c>
      <c r="B47" s="190"/>
      <c r="C47" s="190"/>
      <c r="D47" s="190"/>
      <c r="E47" s="190"/>
      <c r="F47" s="190"/>
      <c r="G47" s="63">
        <v>38</v>
      </c>
      <c r="H47" s="67">
        <v>0</v>
      </c>
      <c r="I47" s="67">
        <v>29386</v>
      </c>
    </row>
    <row r="48" spans="1:9" ht="22.15" customHeight="1" x14ac:dyDescent="0.2">
      <c r="A48" s="247" t="s">
        <v>209</v>
      </c>
      <c r="B48" s="247"/>
      <c r="C48" s="247"/>
      <c r="D48" s="247"/>
      <c r="E48" s="247"/>
      <c r="F48" s="247"/>
      <c r="G48" s="65">
        <v>39</v>
      </c>
      <c r="H48" s="68">
        <f>H44+H45+H46+H47</f>
        <v>0</v>
      </c>
      <c r="I48" s="68">
        <f>I44+I45+I46+I47</f>
        <v>12982708</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-9239</v>
      </c>
      <c r="I53" s="67">
        <v>0</v>
      </c>
    </row>
    <row r="54" spans="1:9" ht="30.6" customHeight="1" x14ac:dyDescent="0.2">
      <c r="A54" s="247" t="s">
        <v>214</v>
      </c>
      <c r="B54" s="247"/>
      <c r="C54" s="247"/>
      <c r="D54" s="247"/>
      <c r="E54" s="247"/>
      <c r="F54" s="247"/>
      <c r="G54" s="65">
        <v>45</v>
      </c>
      <c r="H54" s="68">
        <f>H49+H50+H51+H52+H53</f>
        <v>-9239</v>
      </c>
      <c r="I54" s="68">
        <f>I49+I50+I51+I52+I53</f>
        <v>0</v>
      </c>
    </row>
    <row r="55" spans="1:9" ht="29.45" customHeight="1" x14ac:dyDescent="0.2">
      <c r="A55" s="252" t="s">
        <v>215</v>
      </c>
      <c r="B55" s="252"/>
      <c r="C55" s="252"/>
      <c r="D55" s="252"/>
      <c r="E55" s="252"/>
      <c r="F55" s="252"/>
      <c r="G55" s="65">
        <v>46</v>
      </c>
      <c r="H55" s="68">
        <f>H48+H54</f>
        <v>-9239</v>
      </c>
      <c r="I55" s="68">
        <f>I48+I54</f>
        <v>12982708</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1516115</v>
      </c>
      <c r="I57" s="68">
        <f>I27+I42+I55+I56</f>
        <v>2285866</v>
      </c>
    </row>
    <row r="58" spans="1:9" x14ac:dyDescent="0.2">
      <c r="A58" s="253" t="s">
        <v>218</v>
      </c>
      <c r="B58" s="253"/>
      <c r="C58" s="253"/>
      <c r="D58" s="253"/>
      <c r="E58" s="253"/>
      <c r="F58" s="253"/>
      <c r="G58" s="63">
        <v>49</v>
      </c>
      <c r="H58" s="67">
        <v>16155649</v>
      </c>
      <c r="I58" s="67">
        <v>4350453</v>
      </c>
    </row>
    <row r="59" spans="1:9" ht="31.15" customHeight="1" x14ac:dyDescent="0.2">
      <c r="A59" s="252" t="s">
        <v>219</v>
      </c>
      <c r="B59" s="252"/>
      <c r="C59" s="252"/>
      <c r="D59" s="252"/>
      <c r="E59" s="252"/>
      <c r="F59" s="252"/>
      <c r="G59" s="65">
        <v>50</v>
      </c>
      <c r="H59" s="68">
        <f>H57+H58</f>
        <v>17671764</v>
      </c>
      <c r="I59" s="68">
        <f>I57+I58</f>
        <v>6636319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5" zoomScaleNormal="100" zoomScaleSheetLayoutView="115" workbookViewId="0">
      <selection activeCell="A35" sqref="A35:F3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469</v>
      </c>
      <c r="B2" s="196"/>
      <c r="C2" s="196"/>
      <c r="D2" s="196"/>
      <c r="E2" s="196"/>
      <c r="F2" s="196"/>
      <c r="G2" s="196"/>
      <c r="H2" s="196"/>
      <c r="I2" s="196"/>
    </row>
    <row r="3" spans="1:9" x14ac:dyDescent="0.2">
      <c r="A3" s="267" t="s">
        <v>447</v>
      </c>
      <c r="B3" s="268"/>
      <c r="C3" s="268"/>
      <c r="D3" s="268"/>
      <c r="E3" s="268"/>
      <c r="F3" s="268"/>
      <c r="G3" s="268"/>
      <c r="H3" s="268"/>
      <c r="I3" s="268"/>
    </row>
    <row r="4" spans="1:9" x14ac:dyDescent="0.2">
      <c r="A4" s="244" t="s">
        <v>474</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F4" zoomScaleNormal="100" zoomScaleSheetLayoutView="100" workbookViewId="0">
      <selection activeCell="N50" sqref="N5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45382</v>
      </c>
      <c r="H2" s="27"/>
      <c r="I2" s="27"/>
      <c r="J2" s="27"/>
      <c r="K2" s="26"/>
      <c r="X2" s="28" t="s">
        <v>447</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34722596</v>
      </c>
      <c r="I7" s="33">
        <v>45066336</v>
      </c>
      <c r="J7" s="33">
        <v>326285</v>
      </c>
      <c r="K7" s="33">
        <v>0</v>
      </c>
      <c r="L7" s="33">
        <v>0</v>
      </c>
      <c r="M7" s="33">
        <v>0</v>
      </c>
      <c r="N7" s="33">
        <v>-3033</v>
      </c>
      <c r="O7" s="33">
        <v>0</v>
      </c>
      <c r="P7" s="33">
        <v>0</v>
      </c>
      <c r="Q7" s="33">
        <v>0</v>
      </c>
      <c r="R7" s="33">
        <v>0</v>
      </c>
      <c r="S7" s="33">
        <v>0</v>
      </c>
      <c r="T7" s="33">
        <v>0</v>
      </c>
      <c r="U7" s="33">
        <v>1163926</v>
      </c>
      <c r="V7" s="33">
        <v>7590203</v>
      </c>
      <c r="W7" s="34">
        <f>H7+I7+J7+K7-L7+M7+N7+O7+P7+Q7+R7+U7+V7+S7+T7</f>
        <v>88866313</v>
      </c>
      <c r="X7" s="33">
        <v>0</v>
      </c>
      <c r="Y7" s="34">
        <f>W7+X7</f>
        <v>88866313</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34722596</v>
      </c>
      <c r="I10" s="34">
        <f t="shared" ref="I10:Y10" si="2">I7+I8+I9</f>
        <v>45066336</v>
      </c>
      <c r="J10" s="34">
        <f t="shared" si="2"/>
        <v>326285</v>
      </c>
      <c r="K10" s="34">
        <f>K7+K8+K9</f>
        <v>0</v>
      </c>
      <c r="L10" s="34">
        <f t="shared" si="2"/>
        <v>0</v>
      </c>
      <c r="M10" s="34">
        <f t="shared" si="2"/>
        <v>0</v>
      </c>
      <c r="N10" s="34">
        <f t="shared" si="2"/>
        <v>-3033</v>
      </c>
      <c r="O10" s="34">
        <f t="shared" si="2"/>
        <v>0</v>
      </c>
      <c r="P10" s="34">
        <f t="shared" si="2"/>
        <v>0</v>
      </c>
      <c r="Q10" s="34">
        <f t="shared" si="2"/>
        <v>0</v>
      </c>
      <c r="R10" s="34">
        <f t="shared" si="2"/>
        <v>0</v>
      </c>
      <c r="S10" s="34">
        <f t="shared" si="2"/>
        <v>0</v>
      </c>
      <c r="T10" s="34">
        <f t="shared" si="2"/>
        <v>0</v>
      </c>
      <c r="U10" s="34">
        <f t="shared" si="2"/>
        <v>1163926</v>
      </c>
      <c r="V10" s="34">
        <f t="shared" si="2"/>
        <v>7590203</v>
      </c>
      <c r="W10" s="34">
        <f t="shared" si="2"/>
        <v>88866313</v>
      </c>
      <c r="X10" s="34">
        <f t="shared" si="2"/>
        <v>0</v>
      </c>
      <c r="Y10" s="34">
        <f t="shared" si="2"/>
        <v>88866313</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5474729</v>
      </c>
      <c r="W11" s="34">
        <f t="shared" ref="W11:W29" si="3">H11+I11+J11+K11-L11+M11+N11+O11+P11+Q11+R11+U11+V11+S11+T11</f>
        <v>5474729</v>
      </c>
      <c r="X11" s="33">
        <v>0</v>
      </c>
      <c r="Y11" s="34">
        <f t="shared" ref="Y11:Y29" si="4">W11+X11</f>
        <v>5474729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-712334</v>
      </c>
      <c r="I19" s="33">
        <v>0</v>
      </c>
      <c r="J19" s="33">
        <v>0</v>
      </c>
      <c r="K19" s="33">
        <v>0</v>
      </c>
      <c r="L19" s="33">
        <v>0</v>
      </c>
      <c r="M19" s="33">
        <v>0</v>
      </c>
      <c r="N19" s="33">
        <v>715377</v>
      </c>
      <c r="O19" s="33">
        <v>0</v>
      </c>
      <c r="P19" s="33">
        <v>0</v>
      </c>
      <c r="Q19" s="33">
        <v>0</v>
      </c>
      <c r="R19" s="33">
        <v>0</v>
      </c>
      <c r="S19" s="33">
        <v>0</v>
      </c>
      <c r="T19" s="33">
        <v>0</v>
      </c>
      <c r="U19" s="33">
        <v>0</v>
      </c>
      <c r="V19" s="33">
        <v>-2897</v>
      </c>
      <c r="W19" s="34">
        <f t="shared" si="3"/>
        <v>146</v>
      </c>
      <c r="X19" s="33">
        <v>0</v>
      </c>
      <c r="Y19" s="34">
        <f t="shared" si="4"/>
        <v>146</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-6540434</v>
      </c>
      <c r="V26" s="33">
        <v>0</v>
      </c>
      <c r="W26" s="34">
        <f t="shared" si="3"/>
        <v>-6540434</v>
      </c>
      <c r="X26" s="33">
        <v>0</v>
      </c>
      <c r="Y26" s="34">
        <f t="shared" si="4"/>
        <v>-6540434</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398579</v>
      </c>
      <c r="K28" s="33">
        <v>0</v>
      </c>
      <c r="L28" s="33">
        <v>0</v>
      </c>
      <c r="M28" s="33">
        <v>0</v>
      </c>
      <c r="N28" s="33">
        <v>0</v>
      </c>
      <c r="O28" s="33">
        <v>0</v>
      </c>
      <c r="P28" s="33">
        <v>0</v>
      </c>
      <c r="Q28" s="33">
        <v>0</v>
      </c>
      <c r="R28" s="33">
        <v>0</v>
      </c>
      <c r="S28" s="33">
        <v>0</v>
      </c>
      <c r="T28" s="33">
        <v>0</v>
      </c>
      <c r="U28" s="33">
        <v>7572995</v>
      </c>
      <c r="V28" s="33">
        <v>-7971573</v>
      </c>
      <c r="W28" s="34">
        <f t="shared" si="3"/>
        <v>1</v>
      </c>
      <c r="X28" s="33">
        <v>0</v>
      </c>
      <c r="Y28" s="34">
        <f t="shared" si="4"/>
        <v>1</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34010262</v>
      </c>
      <c r="I30" s="36">
        <f t="shared" ref="I30:Y30" si="5">SUM(I10:I29)</f>
        <v>45066336</v>
      </c>
      <c r="J30" s="36">
        <f t="shared" si="5"/>
        <v>724864</v>
      </c>
      <c r="K30" s="36">
        <f t="shared" si="5"/>
        <v>0</v>
      </c>
      <c r="L30" s="36">
        <f t="shared" si="5"/>
        <v>0</v>
      </c>
      <c r="M30" s="36">
        <f t="shared" si="5"/>
        <v>0</v>
      </c>
      <c r="N30" s="36">
        <f t="shared" si="5"/>
        <v>712344</v>
      </c>
      <c r="O30" s="36">
        <f t="shared" si="5"/>
        <v>0</v>
      </c>
      <c r="P30" s="36">
        <f t="shared" si="5"/>
        <v>0</v>
      </c>
      <c r="Q30" s="36">
        <f t="shared" si="5"/>
        <v>0</v>
      </c>
      <c r="R30" s="36">
        <f t="shared" si="5"/>
        <v>0</v>
      </c>
      <c r="S30" s="36">
        <f t="shared" si="5"/>
        <v>0</v>
      </c>
      <c r="T30" s="36">
        <f t="shared" si="5"/>
        <v>0</v>
      </c>
      <c r="U30" s="36">
        <f t="shared" si="5"/>
        <v>2196487</v>
      </c>
      <c r="V30" s="36">
        <f t="shared" si="5"/>
        <v>5090462</v>
      </c>
      <c r="W30" s="36">
        <f t="shared" si="5"/>
        <v>87800755</v>
      </c>
      <c r="X30" s="36">
        <f t="shared" si="5"/>
        <v>0</v>
      </c>
      <c r="Y30" s="36">
        <f t="shared" si="5"/>
        <v>87800755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-712334</v>
      </c>
      <c r="I32" s="34">
        <f t="shared" ref="I32:Y32" si="6">SUM(I12:I20)</f>
        <v>0</v>
      </c>
      <c r="J32" s="34">
        <f t="shared" si="6"/>
        <v>0</v>
      </c>
      <c r="K32" s="34">
        <f t="shared" si="6"/>
        <v>0</v>
      </c>
      <c r="L32" s="34">
        <f t="shared" si="6"/>
        <v>0</v>
      </c>
      <c r="M32" s="34">
        <f t="shared" si="6"/>
        <v>0</v>
      </c>
      <c r="N32" s="34">
        <f t="shared" si="6"/>
        <v>715377</v>
      </c>
      <c r="O32" s="34">
        <f t="shared" si="6"/>
        <v>0</v>
      </c>
      <c r="P32" s="34">
        <f t="shared" si="6"/>
        <v>0</v>
      </c>
      <c r="Q32" s="34">
        <f t="shared" si="6"/>
        <v>0</v>
      </c>
      <c r="R32" s="34">
        <f t="shared" si="6"/>
        <v>0</v>
      </c>
      <c r="S32" s="34">
        <f t="shared" ref="S32:T32" si="7">SUM(S12:S20)</f>
        <v>0</v>
      </c>
      <c r="T32" s="34">
        <f t="shared" si="7"/>
        <v>0</v>
      </c>
      <c r="U32" s="34">
        <f t="shared" si="6"/>
        <v>0</v>
      </c>
      <c r="V32" s="34">
        <f t="shared" si="6"/>
        <v>-2897</v>
      </c>
      <c r="W32" s="34">
        <f t="shared" si="6"/>
        <v>146</v>
      </c>
      <c r="X32" s="34">
        <f t="shared" si="6"/>
        <v>0</v>
      </c>
      <c r="Y32" s="34">
        <f t="shared" si="6"/>
        <v>146</v>
      </c>
    </row>
    <row r="33" spans="1:25" ht="31.5" customHeight="1" x14ac:dyDescent="0.2">
      <c r="A33" s="299" t="s">
        <v>426</v>
      </c>
      <c r="B33" s="299"/>
      <c r="C33" s="299"/>
      <c r="D33" s="299"/>
      <c r="E33" s="299"/>
      <c r="F33" s="299"/>
      <c r="G33" s="7">
        <v>26</v>
      </c>
      <c r="H33" s="34">
        <f>H11+H32</f>
        <v>-712334</v>
      </c>
      <c r="I33" s="34">
        <f t="shared" ref="I33:Y33" si="8">I11+I32</f>
        <v>0</v>
      </c>
      <c r="J33" s="34">
        <f t="shared" si="8"/>
        <v>0</v>
      </c>
      <c r="K33" s="34">
        <f t="shared" si="8"/>
        <v>0</v>
      </c>
      <c r="L33" s="34">
        <f t="shared" si="8"/>
        <v>0</v>
      </c>
      <c r="M33" s="34">
        <f t="shared" si="8"/>
        <v>0</v>
      </c>
      <c r="N33" s="34">
        <f t="shared" si="8"/>
        <v>715377</v>
      </c>
      <c r="O33" s="34">
        <f t="shared" si="8"/>
        <v>0</v>
      </c>
      <c r="P33" s="34">
        <f t="shared" si="8"/>
        <v>0</v>
      </c>
      <c r="Q33" s="34">
        <f t="shared" si="8"/>
        <v>0</v>
      </c>
      <c r="R33" s="34">
        <f t="shared" si="8"/>
        <v>0</v>
      </c>
      <c r="S33" s="34">
        <f t="shared" ref="S33:T33" si="9">S11+S32</f>
        <v>0</v>
      </c>
      <c r="T33" s="34">
        <f t="shared" si="9"/>
        <v>0</v>
      </c>
      <c r="U33" s="34">
        <f t="shared" si="8"/>
        <v>0</v>
      </c>
      <c r="V33" s="34">
        <f t="shared" si="8"/>
        <v>5471832</v>
      </c>
      <c r="W33" s="34">
        <f t="shared" si="8"/>
        <v>5474875</v>
      </c>
      <c r="X33" s="34">
        <f t="shared" si="8"/>
        <v>0</v>
      </c>
      <c r="Y33" s="34">
        <f t="shared" si="8"/>
        <v>5474875</v>
      </c>
    </row>
    <row r="34" spans="1:25" ht="30.75" customHeight="1" x14ac:dyDescent="0.2">
      <c r="A34" s="300" t="s">
        <v>427</v>
      </c>
      <c r="B34" s="300"/>
      <c r="C34" s="300"/>
      <c r="D34" s="300"/>
      <c r="E34" s="300"/>
      <c r="F34" s="300"/>
      <c r="G34" s="8">
        <v>27</v>
      </c>
      <c r="H34" s="36">
        <f>SUM(H21:H29)</f>
        <v>0</v>
      </c>
      <c r="I34" s="36">
        <f t="shared" ref="I34:Y34" si="10">SUM(I21:I29)</f>
        <v>0</v>
      </c>
      <c r="J34" s="36">
        <f t="shared" si="10"/>
        <v>398579</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1032561</v>
      </c>
      <c r="V34" s="36">
        <f t="shared" si="10"/>
        <v>-7971573</v>
      </c>
      <c r="W34" s="36">
        <f t="shared" si="10"/>
        <v>-6540433</v>
      </c>
      <c r="X34" s="36">
        <f t="shared" si="10"/>
        <v>0</v>
      </c>
      <c r="Y34" s="36">
        <f t="shared" si="10"/>
        <v>-6540433</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34010262</v>
      </c>
      <c r="I36" s="33">
        <v>45066335</v>
      </c>
      <c r="J36" s="33">
        <v>724863</v>
      </c>
      <c r="K36" s="33">
        <v>0</v>
      </c>
      <c r="L36" s="33">
        <v>0</v>
      </c>
      <c r="M36" s="33">
        <v>0</v>
      </c>
      <c r="N36" s="33">
        <v>712344</v>
      </c>
      <c r="O36" s="33">
        <v>0</v>
      </c>
      <c r="P36" s="33">
        <v>0</v>
      </c>
      <c r="Q36" s="33">
        <v>0</v>
      </c>
      <c r="R36" s="33">
        <v>0</v>
      </c>
      <c r="S36" s="33">
        <v>0</v>
      </c>
      <c r="T36" s="33">
        <v>0</v>
      </c>
      <c r="U36" s="33">
        <v>2196487</v>
      </c>
      <c r="V36" s="33">
        <v>5090462</v>
      </c>
      <c r="W36" s="37">
        <f>H36+I36+J36+K36-L36+M36+N36+O36+P36+Q36+R36+U36+V36+S36+T36</f>
        <v>87800753</v>
      </c>
      <c r="X36" s="33">
        <v>0</v>
      </c>
      <c r="Y36" s="37">
        <f t="shared" ref="Y36:Y38" si="12">W36+X36</f>
        <v>87800753</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34010262</v>
      </c>
      <c r="I39" s="34">
        <f t="shared" ref="I39:Y39" si="14">I36+I37+I38</f>
        <v>45066335</v>
      </c>
      <c r="J39" s="34">
        <f t="shared" si="14"/>
        <v>724863</v>
      </c>
      <c r="K39" s="34">
        <f t="shared" si="14"/>
        <v>0</v>
      </c>
      <c r="L39" s="34">
        <f t="shared" si="14"/>
        <v>0</v>
      </c>
      <c r="M39" s="34">
        <f t="shared" si="14"/>
        <v>0</v>
      </c>
      <c r="N39" s="34">
        <f t="shared" si="14"/>
        <v>712344</v>
      </c>
      <c r="O39" s="34">
        <f t="shared" si="14"/>
        <v>0</v>
      </c>
      <c r="P39" s="34">
        <f t="shared" si="14"/>
        <v>0</v>
      </c>
      <c r="Q39" s="34">
        <f t="shared" si="14"/>
        <v>0</v>
      </c>
      <c r="R39" s="34">
        <f t="shared" si="14"/>
        <v>0</v>
      </c>
      <c r="S39" s="34">
        <f t="shared" si="14"/>
        <v>0</v>
      </c>
      <c r="T39" s="34">
        <f t="shared" si="14"/>
        <v>0</v>
      </c>
      <c r="U39" s="34">
        <f t="shared" si="14"/>
        <v>2196487</v>
      </c>
      <c r="V39" s="34">
        <f t="shared" si="14"/>
        <v>5090462</v>
      </c>
      <c r="W39" s="34">
        <f t="shared" si="14"/>
        <v>87800753</v>
      </c>
      <c r="X39" s="34">
        <f t="shared" si="14"/>
        <v>0</v>
      </c>
      <c r="Y39" s="34">
        <f t="shared" si="14"/>
        <v>87800753</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4493171</v>
      </c>
      <c r="W40" s="37">
        <f t="shared" ref="W40:W58" si="15">H40+I40+J40+K40-L40+M40+N40+O40+P40+Q40+R40+U40+V40+S40+T40</f>
        <v>4493171</v>
      </c>
      <c r="X40" s="33">
        <v>0</v>
      </c>
      <c r="Y40" s="37">
        <f t="shared" ref="Y40:Y58" si="16">W40+X40</f>
        <v>4493171</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W49+X49</f>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W50+X50</f>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34010262</v>
      </c>
      <c r="I59" s="36">
        <f t="shared" ref="I59:Y59" si="17">SUM(I39:I58)</f>
        <v>45066335</v>
      </c>
      <c r="J59" s="36">
        <f t="shared" si="17"/>
        <v>724863</v>
      </c>
      <c r="K59" s="36">
        <f t="shared" si="17"/>
        <v>0</v>
      </c>
      <c r="L59" s="36">
        <f t="shared" si="17"/>
        <v>0</v>
      </c>
      <c r="M59" s="36">
        <f t="shared" si="17"/>
        <v>0</v>
      </c>
      <c r="N59" s="36">
        <f t="shared" si="17"/>
        <v>712344</v>
      </c>
      <c r="O59" s="36">
        <f t="shared" si="17"/>
        <v>0</v>
      </c>
      <c r="P59" s="36">
        <f t="shared" si="17"/>
        <v>0</v>
      </c>
      <c r="Q59" s="36">
        <f t="shared" si="17"/>
        <v>0</v>
      </c>
      <c r="R59" s="36">
        <f t="shared" si="17"/>
        <v>0</v>
      </c>
      <c r="S59" s="36">
        <f t="shared" si="17"/>
        <v>0</v>
      </c>
      <c r="T59" s="36">
        <f t="shared" si="17"/>
        <v>0</v>
      </c>
      <c r="U59" s="36">
        <f t="shared" si="17"/>
        <v>2196487</v>
      </c>
      <c r="V59" s="36">
        <f t="shared" si="17"/>
        <v>9583633</v>
      </c>
      <c r="W59" s="36">
        <f t="shared" si="17"/>
        <v>92293924</v>
      </c>
      <c r="X59" s="36">
        <f t="shared" si="17"/>
        <v>0</v>
      </c>
      <c r="Y59" s="36">
        <f t="shared" si="17"/>
        <v>92293924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SUM(X41:X49)</f>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4493171</v>
      </c>
      <c r="W62" s="37">
        <f t="shared" si="20"/>
        <v>4493171</v>
      </c>
      <c r="X62" s="37">
        <f t="shared" si="20"/>
        <v>0</v>
      </c>
      <c r="Y62" s="37">
        <f t="shared" si="20"/>
        <v>4493171</v>
      </c>
    </row>
    <row r="63" spans="1:25" ht="29.25" customHeight="1" x14ac:dyDescent="0.2">
      <c r="A63" s="300" t="s">
        <v>434</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SUM(X50:X58)</f>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 bottom="0" header="0.51181102362204722" footer="0.51181102362204722"/>
  <pageSetup paperSize="9" scale="46"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9c4ab42-f3b3-424d-9a1e-124327fb8205"/>
    <ds:schemaRef ds:uri="92ea723f-5ee4-43d5-aa6d-e3a7676b1fab"/>
    <ds:schemaRef ds:uri="343d644a-7fed-4d2c-8990-419d1227040d"/>
    <ds:schemaRef ds:uri="d6bd6980-6576-488d-b6ad-5f5a807746e9"/>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A556A6B6-7087-4090-BBA9-0EFC99B90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2024-04-23T06:28:44Z</cp:lastPrinted>
  <dcterms:created xsi:type="dcterms:W3CDTF">2008-10-17T11:51:54Z</dcterms:created>
  <dcterms:modified xsi:type="dcterms:W3CDTF">2024-04-30T08:09:34Z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