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https://professiohr.sharepoint.com/Shared Documents/01 Financije/02 Financijska izvjesca/PROFESSIO/2026/1Q_2026/"/>
    </mc:Choice>
  </mc:AlternateContent>
  <xr:revisionPtr revIDLastSave="1203" documentId="8_{DCFB7838-89AF-4BD7-9B2C-B2BE2C439CA8}" xr6:coauthVersionLast="47" xr6:coauthVersionMax="47" xr10:uidLastSave="{37CB0D30-150E-458D-935E-6D64E7903F99}"/>
  <bookViews>
    <workbookView xWindow="-28920" yWindow="-120" windowWidth="29040" windowHeight="15720" activeTab="3"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1" i="20" l="1"/>
  <c r="I20" i="20"/>
  <c r="I17" i="20"/>
  <c r="I58" i="20" l="1"/>
  <c r="H53" i="20"/>
  <c r="I10" i="20" l="1"/>
  <c r="X11" i="22" l="1"/>
  <c r="W10" i="22"/>
  <c r="X7" i="22"/>
  <c r="G2" i="22" a="1"/>
  <c r="G2" i="22" s="1"/>
  <c r="H118" i="18"/>
  <c r="H112" i="26"/>
  <c r="H91" i="26"/>
  <c r="I91" i="26"/>
  <c r="J91" i="26"/>
  <c r="K91" i="26"/>
  <c r="K98" i="26"/>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37" i="22"/>
  <c r="X38" i="22"/>
  <c r="X12" i="22"/>
  <c r="X13" i="22"/>
  <c r="X14" i="22"/>
  <c r="X15" i="22"/>
  <c r="X16" i="22"/>
  <c r="X17" i="22"/>
  <c r="X18" i="22"/>
  <c r="X19" i="22"/>
  <c r="X20" i="22"/>
  <c r="X21" i="22"/>
  <c r="X22" i="22"/>
  <c r="X23" i="22"/>
  <c r="X24" i="22"/>
  <c r="X25" i="22"/>
  <c r="X26" i="22"/>
  <c r="X27" i="22"/>
  <c r="X28" i="22"/>
  <c r="X29" i="22"/>
  <c r="V10" i="22"/>
  <c r="U10" i="22"/>
  <c r="U30" i="22" s="1"/>
  <c r="U36" i="22" s="1"/>
  <c r="U39" i="22" s="1"/>
  <c r="U59" i="22" s="1"/>
  <c r="T10" i="22"/>
  <c r="X8" i="22"/>
  <c r="X9" i="22"/>
  <c r="U61" i="22"/>
  <c r="U62" i="22" s="1"/>
  <c r="U63" i="22"/>
  <c r="U32" i="22"/>
  <c r="U33" i="22" s="1"/>
  <c r="U34" i="22"/>
  <c r="I85" i="18"/>
  <c r="K109" i="26" l="1"/>
  <c r="J109" i="26"/>
  <c r="I109" i="26"/>
  <c r="H109" i="26"/>
  <c r="H110" i="26" s="1"/>
  <c r="X10" i="22"/>
  <c r="X30" i="22" s="1"/>
  <c r="X61" i="22"/>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Z25" i="22"/>
  <c r="S10" i="22"/>
  <c r="S30" i="22" s="1"/>
  <c r="S36" i="22" s="1"/>
  <c r="S39" i="22" s="1"/>
  <c r="S59" i="22" s="1"/>
  <c r="T30" i="22"/>
  <c r="T36" i="22" s="1"/>
  <c r="T39" i="22" s="1"/>
  <c r="T59" i="22" s="1"/>
  <c r="I48" i="21"/>
  <c r="H48" i="21"/>
  <c r="I42" i="21"/>
  <c r="H42" i="21"/>
  <c r="I35" i="21"/>
  <c r="H35" i="21"/>
  <c r="I29" i="21"/>
  <c r="H29" i="21"/>
  <c r="I20" i="21"/>
  <c r="H20" i="21"/>
  <c r="I13" i="21"/>
  <c r="H13" i="21"/>
  <c r="K112" i="26"/>
  <c r="J112" i="26"/>
  <c r="I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3" i="26"/>
  <c r="H63" i="26"/>
  <c r="K62" i="26"/>
  <c r="K66" i="26" s="1"/>
  <c r="H62" i="26"/>
  <c r="H68" i="26" s="1"/>
  <c r="H64" i="26"/>
  <c r="I51" i="21"/>
  <c r="I53" i="21" s="1"/>
  <c r="H51" i="21"/>
  <c r="H53" i="21" s="1"/>
  <c r="J67" i="26" l="1"/>
  <c r="I8" i="20"/>
  <c r="I67" i="26"/>
  <c r="I68" i="26"/>
  <c r="J66" i="26"/>
  <c r="W40" i="22" s="1"/>
  <c r="X40" i="22" s="1"/>
  <c r="J68" i="26"/>
  <c r="K67" i="26"/>
  <c r="K68" i="26"/>
  <c r="H66" i="26"/>
  <c r="H67" i="26"/>
  <c r="X62" i="22" l="1"/>
  <c r="H54" i="20"/>
  <c r="H48" i="20"/>
  <c r="H41" i="20"/>
  <c r="H35" i="20"/>
  <c r="H19" i="20"/>
  <c r="I9" i="20"/>
  <c r="H106" i="18"/>
  <c r="H99" i="18"/>
  <c r="H92" i="18"/>
  <c r="H75" i="18" s="1"/>
  <c r="H60" i="18"/>
  <c r="H53" i="18"/>
  <c r="H45" i="18"/>
  <c r="H38" i="18"/>
  <c r="H27" i="18"/>
  <c r="H17" i="18"/>
  <c r="H10" i="18"/>
  <c r="H63" i="22"/>
  <c r="H61" i="22"/>
  <c r="H62"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W36" i="22" s="1"/>
  <c r="W39" i="22" s="1"/>
  <c r="W59" i="22" s="1"/>
  <c r="V30" i="22"/>
  <c r="V36" i="22" s="1"/>
  <c r="V39" i="22" s="1"/>
  <c r="V59" i="22" s="1"/>
  <c r="R10" i="22"/>
  <c r="R30" i="22" s="1"/>
  <c r="R36" i="22" s="1"/>
  <c r="R39" i="22" s="1"/>
  <c r="R59" i="22" s="1"/>
  <c r="Q10" i="22"/>
  <c r="Q30" i="22" s="1"/>
  <c r="Q36" i="22" s="1"/>
  <c r="Q39" i="22" s="1"/>
  <c r="Q59" i="22" s="1"/>
  <c r="P10" i="22"/>
  <c r="P30" i="22" s="1"/>
  <c r="P36" i="22" s="1"/>
  <c r="P39" i="22" s="1"/>
  <c r="P59" i="22" s="1"/>
  <c r="O10" i="22"/>
  <c r="O30" i="22" s="1"/>
  <c r="O36" i="22" s="1"/>
  <c r="O39" i="22" s="1"/>
  <c r="O59" i="22" s="1"/>
  <c r="N10" i="22"/>
  <c r="N30" i="22" s="1"/>
  <c r="N36" i="22" s="1"/>
  <c r="N39" i="22" s="1"/>
  <c r="N59" i="22" s="1"/>
  <c r="M10" i="22"/>
  <c r="M30" i="22" s="1"/>
  <c r="M36" i="22" s="1"/>
  <c r="M39" i="22" s="1"/>
  <c r="M59" i="22" s="1"/>
  <c r="L10" i="22"/>
  <c r="L30" i="22" s="1"/>
  <c r="L36" i="22" s="1"/>
  <c r="L39" i="22" s="1"/>
  <c r="L59" i="22" s="1"/>
  <c r="K30" i="22"/>
  <c r="K36" i="22" s="1"/>
  <c r="K39" i="22" s="1"/>
  <c r="K59" i="22" s="1"/>
  <c r="J10" i="22"/>
  <c r="J30" i="22" s="1"/>
  <c r="J36" i="22" s="1"/>
  <c r="J39" i="22" s="1"/>
  <c r="J59" i="22" s="1"/>
  <c r="I10" i="22"/>
  <c r="I30" i="22" s="1"/>
  <c r="I36" i="22" s="1"/>
  <c r="H10" i="22"/>
  <c r="H30" i="22" s="1"/>
  <c r="H36" i="22" s="1"/>
  <c r="H39" i="22" s="1"/>
  <c r="H59"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X36" i="22" l="1"/>
  <c r="I39" i="22"/>
  <c r="I59" i="22" s="1"/>
  <c r="H57" i="20"/>
  <c r="H59" i="20" s="1"/>
  <c r="I24" i="20"/>
  <c r="I27" i="20" s="1"/>
  <c r="I55" i="20"/>
  <c r="H72" i="18"/>
  <c r="I44" i="18"/>
  <c r="I75" i="18"/>
  <c r="I134" i="18" s="1"/>
  <c r="Z63" i="22"/>
  <c r="I9" i="18"/>
  <c r="I42" i="20"/>
  <c r="Z61" i="22"/>
  <c r="Z62" i="22" s="1"/>
  <c r="Z32" i="22"/>
  <c r="Z33" i="22" s="1"/>
  <c r="Z34" i="22"/>
  <c r="Z10" i="22"/>
  <c r="Z30" i="22" s="1"/>
  <c r="X39" i="22" l="1"/>
  <c r="X59" i="22" s="1"/>
  <c r="Z36" i="22"/>
  <c r="Z39" i="22" s="1"/>
  <c r="Z59" i="22" s="1"/>
  <c r="I57" i="20"/>
  <c r="I59" i="20" s="1"/>
  <c r="I72" i="18"/>
  <c r="I135" i="1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<sst xmlns="http://schemas.openxmlformats.org/spreadsheetml/2006/main" count="548" uniqueCount="481">
  <si>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</si>
  <si>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</si>
  <si>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</si>
  <si>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</si>
  <si>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</si>
  <si>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</si>
  <si>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</si>
  <si>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</si>
  <si>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</si>
  <si>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</si>
  <si>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</si>
  <si>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</si>
  <si>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</si>
  <si>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</si>
  <si>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</si>
  <si>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</si>
  <si>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</si>
  <si>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</si>
  <si>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</si>
  <si>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</si>
  <si>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</si>
  <si>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</si>
  <si>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</si>
  <si>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</si>
  <si>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</si>
  <si>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</si>
  <si>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</si>
  <si>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</si>
  <si>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</si>
  <si>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</si>
  <si>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</si>
  <si>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</si>
  <si>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</si>
  <si>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</si>
  <si>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</si>
  <si>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</si>
  <si>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</si>
  <si>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</si>
  <si>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</si>
  <si>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</si>
  <si>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</si>
  <si>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</si>
  <si>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</si>
  <si>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</si>
  <si>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</si>
  <si>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</si>
  <si>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</si>
  <si>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</si>
  <si>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</si>
  <si>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</si>
  <si>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</si>
  <si>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</si>
  <si>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</si>
  <si>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</si>
  <si>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</si>
  <si>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</si>
  <si>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</si>
  <si>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</si>
  <si>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</si>
  <si>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</si>
  <si>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</si>
  <si>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</si>
  <si>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</si>
  <si>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</si>
  <si>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</si>
  <si>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</si>
  <si>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</si>
  <si>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</si>
  <si>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</si>
  <si>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</si>
  <si>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</si>
  <si>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</si>
  <si>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</si>
  <si>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</si>
  <si>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</si>
  <si>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</si>
  <si>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</si>
  <si>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</si>
  <si>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</si>
  <si>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</si>
  <si>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</si>
  <si>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</si>
  <si>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</si>
  <si>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</si>
  <si>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</si>
  <si>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</si>
  <si>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</si>
  <si>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</si>
  <si>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</si>
  <si>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</si>
  <si>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</si>
  <si>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</si>
  <si>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</si>
  <si>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</si>
  <si>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</si>
  <si>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</si>
  <si>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</si>
  <si>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</si>
  <si>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</si>
  <si>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</si>
  <si>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</si>
  <si>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</si>
  <si>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</si>
  <si>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</si>
  <si>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</si>
  <si>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</si>
  <si>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</si>
  <si>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</si>
  <si>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</si>
  <si>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</si>
  <si>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</si>
  <si>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</si>
  <si>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</si>
  <si>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</si>
  <si>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</si>
  <si>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</si>
  <si>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</si>
  <si>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</si>
  <si>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</si>
  <si>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</si>
  <si>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</si>
  <si>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</si>
  <si>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</si>
  <si>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</si>
  <si>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</si>
  <si>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</si>
  <si>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</si>
  <si>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</si>
  <si>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</si>
  <si>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</si>
  <si>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</si>
  <si>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</si>
  <si>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</si>
  <si>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</si>
  <si>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</si>
  <si>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</si>
  <si>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</si>
  <si>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</si>
  <si>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</si>
  <si>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</si>
  <si>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</si>
  <si>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</si>
  <si>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</si>
  <si>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</si>
  <si>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</si>
  <si>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</si>
  <si>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</si>
  <si>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</si>
  <si>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</si>
  <si>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</si>
  <si>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</si>
  <si>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</si>
  <si>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</si>
  <si>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</si>
  <si>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</si>
  <si>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</si>
  <si>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</si>
  <si>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</si>
  <si>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</si>
  <si>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</si>
  <si>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</si>
  <si>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</si>
  <si>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</si>
  <si>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</si>
  <si>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</si>
  <si>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</si>
  <si>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</si>
  <si>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</si>
  <si>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</si>
  <si>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</si>
  <si>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</si>
  <si>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</si>
  <si>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</si>
  <si>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</si>
  <si>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</si>
  <si>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</si>
  <si>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</si>
  <si>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</si>
  <si>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</si>
  <si>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</si>
  <si>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</si>
  <si>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</si>
  <si>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</si>
  <si>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</si>
  <si>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</si>
  <si>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</si>
  <si>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</si>
  <si>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</si>
  <si>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</si>
  <si>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</si>
  <si>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</si>
  <si>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</si>
  <si>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</si>
  <si>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</si>
  <si>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</si>
  <si>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</si>
  <si>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</si>
  <si>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</si>
  <si>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</si>
  <si>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</si>
  <si>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</si>
  <si>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</si>
  <si>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</si>
  <si>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</si>
  <si>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</si>
  <si>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</si>
  <si>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</si>
  <si>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</si>
  <si>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</si>
  <si>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</si>
  <si>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</si>
  <si>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</si>
  <si>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</si>
  <si>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</si>
  <si>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</si>
  <si>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</si>
  <si>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</si>
  <si>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</si>
  <si>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</si>
  <si>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</si>
  <si>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</si>
  <si>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</si>
  <si>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</si>
  <si>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</si>
  <si>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</si>
  <si>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</si>
  <si>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</si>
  <si>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</si>
  <si>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</si>
  <si>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</si>
  <si>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</si>
  <si>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</si>
  <si>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</si>
  <si>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</si>
  <si>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</si>
  <si>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</si>
  <si>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</si>
  <si>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</si>
  <si>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</si>
  <si>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</si>
  <si>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</si>
  <si>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</si>
  <si>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</si>
  <si>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</si>
  <si>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</si>
  <si>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</si>
  <si>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</si>
  <si>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</si>
  <si>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</si>
  <si>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</si>
  <si>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</si>
  <si>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</si>
  <si>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</si>
  <si>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</si>
  <si>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</si>
  <si>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</si>
  <si>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</si>
  <si>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</si>
  <si>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</si>
  <si>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</si>
  <si>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</si>
  <si>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</si>
  <si>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</si>
  <si>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</si>
  <si>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</si>
  <si>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</si>
  <si>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</si>
  <si>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</si>
  <si>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</si>
  <si>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</si>
  <si>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</si>
  <si>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</si>
  <si>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</si>
  <si>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</si>
  <si>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</si>
  <si>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</si>
  <si>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</si>
  <si>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</si>
  <si>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</si>
  <si>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</si>
  <si>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</si>
  <si>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</si>
  <si>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</si>
  <si>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</si>
  <si>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</si>
  <si>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</si>
  <si>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</si>
  <si>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</si>
  <si>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</si>
  <si>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</si>
  <si>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</si>
  <si>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</si>
  <si>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</si>
  <si>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</si>
  <si>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</si>
  <si>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</si>
  <si>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</si>
  <si>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</si>
  <si>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</si>
  <si>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</si>
  <si>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</si>
  <si>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</si>
  <si>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</si>
  <si>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</si>
  <si>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</si>
  <si>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</si>
  <si>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</si>
  <si>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</si>
  <si>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</si>
  <si>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</si>
  <si>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</si>
  <si>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</si>
  <si>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</si>
  <si>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</si>
  <si>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</si>
  <si>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</si>
  <si>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</si>
  <si>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</si>
  <si>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</si>
  <si>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</si>
  <si>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</si>
  <si>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</si>
  <si>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</si>
  <si>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</si>
  <si>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</si>
  <si>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</si>
  <si>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</si>
  <si>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</si>
  <si>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</si>
  <si>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</si>
  <si>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</si>
  <si>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</si>
  <si>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</si>
  <si>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</si>
  <si>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</si>
  <si>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</si>
  <si>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</si>
  <si>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</si>
  <si>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</si>
  <si>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</si>
  <si>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</si>
  <si>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</si>
  <si>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</si>
  <si>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</si>
  <si>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</si>
  <si>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</si>
  <si>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</si>
  <si>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</si>
  <si>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</si>
  <si>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</si>
  <si>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</si>
  <si>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</si>
  <si>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</si>
  <si>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</si>
  <si>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</si>
  <si>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</si>
  <si>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</si>
  <si>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</si>
  <si>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</si>
  <si>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</si>
  <si>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</si>
  <si>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</si>
  <si>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</si>
  <si>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</si>
  <si>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</si>
  <si>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</si>
  <si>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</si>
  <si>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</si>
  <si>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</si>
  <si>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</si>
  <si>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</si>
  <si>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</si>
  <si>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</si>
  <si>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</si>
  <si>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</si>
  <si>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</si>
  <si>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</si>
  <si>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</si>
  <si>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</si>
  <si>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</si>
  <si>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</si>
  <si>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</si>
  <si>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</si>
  <si>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</si>
  <si>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</si>
  <si>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</si>
  <si>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</si>
  <si>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</si>
  <si>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</si>
  <si>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</si>
  <si>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</si>
  <si>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</si>
  <si>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</si>
  <si>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</si>
  <si>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</si>
  <si>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</si>
  <si>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</si>
  <si>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</si>
  <si>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</si>
  <si>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</si>
  <si>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</si>
  <si>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</si>
  <si>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</si>
  <si>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</si>
  <si>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</si>
  <si>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</si>
  <si>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</si>
  <si>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</si>
  <si>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</si>
  <si>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</si>
  <si>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</si>
  <si>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</si>
  <si>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</si>
  <si>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</si>
  <si>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</si>
  <si>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</si>
  <si>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</si>
  <si>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</si>
  <si>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</si>
  <si>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</si>
  <si>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</si>
  <si>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</si>
  <si>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</si>
  <si>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</si>
  <si>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</si>
  <si>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</si>
  <si>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</si>
  <si>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</si>
  <si>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</si>
  <si>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</si>
  <si>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</si>
  <si>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</si>
  <si>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</si>
  <si>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</si>
  <si>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</si>
  <si>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</si>
  <si>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</si>
  <si>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</si>
  <si>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</si>
  <si>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</si>
  <si>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</si>
  <si>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</si>
  <si>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</si>
  <si>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</si>
  <si>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</si>
  <si>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</si>
  <si>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</si>
  <si>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</si>
  <si>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</si>
  <si>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V. NETO OSTALA SVEOBUHVATNA DOBIT ILI GUBITAK (AOP 080+087 - 086 - 097)</t>
  </si>
  <si>
    <r>
      <t xml:space="preserve">VI. SVEOBUHVATNA DOBIT ILI GUBITAK RAZDOBLJA </t>
    </r>
    <r>
      <rPr>
        <sz val="9"/>
        <rFont val="Arial"/>
        <family val="2"/>
        <charset val="238"/>
      </rPr>
      <t>(AOP 078+098)</t>
    </r>
  </si>
  <si>
    <r>
      <t xml:space="preserve">VI. SVEOBUHVATNA DOBIT ILI GUBITAK RAZDOBLJA </t>
    </r>
    <r>
      <rPr>
        <sz val="9"/>
        <color indexed="18"/>
        <rFont val="Arial"/>
        <family val="2"/>
        <charset val="238"/>
      </rPr>
      <t>(AOP 101+102)</t>
    </r>
  </si>
  <si>
    <t>01967703</t>
  </si>
  <si>
    <t>HR</t>
  </si>
  <si>
    <t>080531484</t>
  </si>
  <si>
    <t>88975636912</t>
  </si>
  <si>
    <t>747800U06861GEZJIR41</t>
  </si>
  <si>
    <t>15268</t>
  </si>
  <si>
    <t>PROFESSIO ENERGIA d.d.</t>
  </si>
  <si>
    <t>ZAGREB</t>
  </si>
  <si>
    <t>Ivana Lučića 2/A</t>
  </si>
  <si>
    <t>mario.klaric@professio.hr</t>
  </si>
  <si>
    <t>www.professio.hr</t>
  </si>
  <si>
    <t>EKO d.o.o.</t>
  </si>
  <si>
    <t>VELIKA POPINA d.o.o.</t>
  </si>
  <si>
    <t>LIBURANA d.o.o.</t>
  </si>
  <si>
    <t>Danilo energija d.o.o.</t>
  </si>
  <si>
    <t>Vjetroelektrana Rudine d.o.o.</t>
  </si>
  <si>
    <t>Jurišićeva 1a, Zagreb</t>
  </si>
  <si>
    <t>Ivana Lučića 2A, Zagreb</t>
  </si>
  <si>
    <t>Bijenička 21, Zagreb</t>
  </si>
  <si>
    <t>Mereor d.o.o.</t>
  </si>
  <si>
    <t>Diana Ciboci</t>
  </si>
  <si>
    <t>014882 555</t>
  </si>
  <si>
    <t>team-m@crowe.hr</t>
  </si>
  <si>
    <t>BDO Croatia d.o.o.</t>
  </si>
  <si>
    <t>Ivan Čajko</t>
  </si>
  <si>
    <t>Obveznik: PROFESSIO ENERGIA d.d.</t>
  </si>
  <si>
    <t>u razdoblju 01.01.2026. do 31.03.2026.</t>
  </si>
  <si>
    <t>u razdoblju 01.01.2026 do 31.03.2026</t>
  </si>
  <si>
    <t>stanje na dan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</si>
</sst>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4" fontId="24" fillId="9" borderId="12" xfId="0" applyNumberFormat="1" applyFont="1" applyFill="1" applyBorder="1" applyAlignment="1">
      <alignment horizontal="right" vertical="center" shrinkToFit="1"/>
    </xf>
    <xf numFmtId="4" fontId="5" fillId="9" borderId="12" xfId="0" applyNumberFormat="1" applyFont="1" applyFill="1" applyBorder="1" applyAlignment="1">
      <alignment horizontal="righ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topLeftCell="A38" zoomScaleNormal="100" zoomScaleSheetLayoutView="100" workbookViewId="0">
      <selection activeCell="C33" sqref="C33"/>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305</v>
      </c>
      <c r="B1" s="124"/>
      <c r="C1" s="124"/>
      <c r="D1" s="51"/>
      <c r="E1" s="51"/>
      <c r="F1" s="51"/>
      <c r="G1" s="51"/>
      <c r="H1" s="51"/>
      <c r="I1" s="51"/>
      <c r="J1" s="52"/>
    </row>
    <row r="2" spans="1:20" ht="14.45" customHeight="1" x14ac:dyDescent="0.25">
      <c r="A2" s="125" t="s">
        <v>321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306</v>
      </c>
      <c r="B4" s="129"/>
      <c r="C4" s="129"/>
      <c r="D4" s="129"/>
      <c r="E4" s="130">
        <v>46023</v>
      </c>
      <c r="F4" s="131"/>
      <c r="G4" s="56" t="s">
        <v>0</v>
      </c>
      <c r="H4" s="130">
        <v>46112</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1</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330</v>
      </c>
      <c r="B10" s="143"/>
      <c r="C10" s="143"/>
      <c r="D10" s="143"/>
      <c r="E10" s="143"/>
      <c r="F10" s="143"/>
      <c r="G10" s="143"/>
      <c r="H10" s="143"/>
      <c r="I10" s="143"/>
      <c r="J10" s="66"/>
    </row>
    <row r="11" spans="1:20" ht="24.6" customHeight="1" x14ac:dyDescent="0.25">
      <c r="A11" s="144" t="s">
        <v>307</v>
      </c>
      <c r="B11" s="145"/>
      <c r="C11" s="137" t="s">
        <v>452</v>
      </c>
      <c r="D11" s="138"/>
      <c r="E11" s="67"/>
      <c r="F11" s="146" t="s">
        <v>331</v>
      </c>
      <c r="G11" s="136"/>
      <c r="H11" s="147" t="s">
        <v>453</v>
      </c>
      <c r="I11" s="148"/>
      <c r="J11" s="68"/>
    </row>
    <row r="12" spans="1:20" ht="14.45" customHeight="1" x14ac:dyDescent="0.25">
      <c r="A12" s="69"/>
      <c r="B12" s="70"/>
      <c r="C12" s="70"/>
      <c r="D12" s="70"/>
      <c r="E12" s="140"/>
      <c r="F12" s="140"/>
      <c r="G12" s="140"/>
      <c r="H12" s="140"/>
      <c r="I12" s="71"/>
      <c r="J12" s="68"/>
    </row>
    <row r="13" spans="1:20" ht="21" customHeight="1" x14ac:dyDescent="0.25">
      <c r="A13" s="135" t="s">
        <v>322</v>
      </c>
      <c r="B13" s="136"/>
      <c r="C13" s="137" t="s">
        <v>454</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308</v>
      </c>
      <c r="B15" s="136"/>
      <c r="C15" s="137" t="s">
        <v>455</v>
      </c>
      <c r="D15" s="138"/>
      <c r="E15" s="155"/>
      <c r="F15" s="156"/>
      <c r="G15" s="73" t="s">
        <v>332</v>
      </c>
      <c r="H15" s="147" t="s">
        <v>456</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333</v>
      </c>
      <c r="C17" s="137" t="s">
        <v>457</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309</v>
      </c>
      <c r="B19" s="151"/>
      <c r="C19" s="152" t="s">
        <v>458</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310</v>
      </c>
      <c r="B21" s="151"/>
      <c r="C21" s="147">
        <v>10000</v>
      </c>
      <c r="D21" s="148"/>
      <c r="E21" s="141"/>
      <c r="F21" s="141"/>
      <c r="G21" s="152" t="s">
        <v>459</v>
      </c>
      <c r="H21" s="153"/>
      <c r="I21" s="153"/>
      <c r="J21" s="154"/>
    </row>
    <row r="22" spans="1:10" x14ac:dyDescent="0.25">
      <c r="A22" s="69"/>
      <c r="B22" s="70"/>
      <c r="C22" s="70"/>
      <c r="D22" s="70"/>
      <c r="E22" s="141"/>
      <c r="F22" s="141"/>
      <c r="G22" s="141"/>
      <c r="H22" s="141"/>
      <c r="I22" s="70"/>
      <c r="J22" s="72"/>
    </row>
    <row r="23" spans="1:10" x14ac:dyDescent="0.25">
      <c r="A23" s="144" t="s">
        <v>311</v>
      </c>
      <c r="B23" s="151"/>
      <c r="C23" s="152" t="s">
        <v>460</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312</v>
      </c>
      <c r="B25" s="151"/>
      <c r="C25" s="159" t="s">
        <v>461</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313</v>
      </c>
      <c r="B27" s="151"/>
      <c r="C27" s="159" t="s">
        <v>462</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323</v>
      </c>
      <c r="B29" s="151"/>
      <c r="C29" s="18">
        <v>11</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314</v>
      </c>
      <c r="B31" s="151"/>
      <c r="C31" s="19" t="s">
        <v>336</v>
      </c>
      <c r="D31" s="162" t="s">
        <v>334</v>
      </c>
      <c r="E31" s="163"/>
      <c r="F31" s="163"/>
      <c r="G31" s="163"/>
      <c r="H31" s="70"/>
      <c r="I31" s="81" t="s">
        <v>335</v>
      </c>
      <c r="J31" s="82" t="s">
        <v>336</v>
      </c>
    </row>
    <row r="32" spans="1:10" x14ac:dyDescent="0.25">
      <c r="A32" s="144"/>
      <c r="B32" s="151"/>
      <c r="C32" s="83"/>
      <c r="D32" s="56"/>
      <c r="E32" s="156"/>
      <c r="F32" s="156"/>
      <c r="G32" s="156"/>
      <c r="H32" s="156"/>
      <c r="I32" s="79"/>
      <c r="J32" s="80"/>
    </row>
    <row r="33" spans="1:10" x14ac:dyDescent="0.25">
      <c r="A33" s="144" t="s">
        <v>324</v>
      </c>
      <c r="B33" s="151"/>
      <c r="C33" s="18" t="s">
        <v>338</v>
      </c>
      <c r="D33" s="162" t="s">
        <v>337</v>
      </c>
      <c r="E33" s="163"/>
      <c r="F33" s="163"/>
      <c r="G33" s="163"/>
      <c r="H33" s="76"/>
      <c r="I33" s="81" t="s">
        <v>338</v>
      </c>
      <c r="J33" s="82" t="s">
        <v>339</v>
      </c>
    </row>
    <row r="34" spans="1:10" x14ac:dyDescent="0.25">
      <c r="A34" s="69"/>
      <c r="B34" s="70"/>
      <c r="C34" s="70"/>
      <c r="D34" s="70"/>
      <c r="E34" s="141"/>
      <c r="F34" s="141"/>
      <c r="G34" s="141"/>
      <c r="H34" s="141"/>
      <c r="I34" s="70"/>
      <c r="J34" s="72"/>
    </row>
    <row r="35" spans="1:10" x14ac:dyDescent="0.25">
      <c r="A35" s="162" t="s">
        <v>325</v>
      </c>
      <c r="B35" s="163"/>
      <c r="C35" s="163"/>
      <c r="D35" s="163"/>
      <c r="E35" s="163" t="s">
        <v>315</v>
      </c>
      <c r="F35" s="163"/>
      <c r="G35" s="163"/>
      <c r="H35" s="163"/>
      <c r="I35" s="163"/>
      <c r="J35" s="84" t="s">
        <v>316</v>
      </c>
    </row>
    <row r="36" spans="1:10" x14ac:dyDescent="0.25">
      <c r="A36" s="69"/>
      <c r="B36" s="70"/>
      <c r="C36" s="70"/>
      <c r="D36" s="70"/>
      <c r="E36" s="141"/>
      <c r="F36" s="141"/>
      <c r="G36" s="141"/>
      <c r="H36" s="141"/>
      <c r="I36" s="70"/>
      <c r="J36" s="80"/>
    </row>
    <row r="37" spans="1:10" x14ac:dyDescent="0.25">
      <c r="A37" s="164" t="s">
        <v>463</v>
      </c>
      <c r="B37" s="165"/>
      <c r="C37" s="165"/>
      <c r="D37" s="165"/>
      <c r="E37" s="164" t="s">
        <v>468</v>
      </c>
      <c r="F37" s="165"/>
      <c r="G37" s="165"/>
      <c r="H37" s="165"/>
      <c r="I37" s="166"/>
      <c r="J37" s="48">
        <v>1547445</v>
      </c>
    </row>
    <row r="38" spans="1:10" x14ac:dyDescent="0.25">
      <c r="A38" s="39"/>
      <c r="B38" s="47"/>
      <c r="C38" s="50"/>
      <c r="D38" s="167"/>
      <c r="E38" s="167"/>
      <c r="F38" s="167"/>
      <c r="G38" s="167"/>
      <c r="H38" s="167"/>
      <c r="I38" s="167"/>
      <c r="J38" s="40"/>
    </row>
    <row r="39" spans="1:10" x14ac:dyDescent="0.25">
      <c r="A39" s="164" t="s">
        <v>464</v>
      </c>
      <c r="B39" s="165"/>
      <c r="C39" s="165"/>
      <c r="D39" s="166"/>
      <c r="E39" s="164" t="s">
        <v>468</v>
      </c>
      <c r="F39" s="165"/>
      <c r="G39" s="165"/>
      <c r="H39" s="165"/>
      <c r="I39" s="166"/>
      <c r="J39" s="18">
        <v>1995332</v>
      </c>
    </row>
    <row r="40" spans="1:10" x14ac:dyDescent="0.25">
      <c r="A40" s="39"/>
      <c r="B40" s="47"/>
      <c r="C40" s="50"/>
      <c r="D40" s="49"/>
      <c r="E40" s="167"/>
      <c r="F40" s="167"/>
      <c r="G40" s="167"/>
      <c r="H40" s="167"/>
      <c r="I40" s="46"/>
      <c r="J40" s="40"/>
    </row>
    <row r="41" spans="1:10" x14ac:dyDescent="0.25">
      <c r="A41" s="164" t="s">
        <v>465</v>
      </c>
      <c r="B41" s="165"/>
      <c r="C41" s="165"/>
      <c r="D41" s="166"/>
      <c r="E41" s="164" t="s">
        <v>469</v>
      </c>
      <c r="F41" s="165"/>
      <c r="G41" s="165"/>
      <c r="H41" s="165"/>
      <c r="I41" s="166"/>
      <c r="J41" s="18">
        <v>4824202</v>
      </c>
    </row>
    <row r="42" spans="1:10" x14ac:dyDescent="0.25">
      <c r="A42" s="39"/>
      <c r="B42" s="47"/>
      <c r="C42" s="50"/>
      <c r="D42" s="49"/>
      <c r="E42" s="167"/>
      <c r="F42" s="167"/>
      <c r="G42" s="167"/>
      <c r="H42" s="167"/>
      <c r="I42" s="46"/>
      <c r="J42" s="40"/>
    </row>
    <row r="43" spans="1:10" x14ac:dyDescent="0.25">
      <c r="A43" s="164" t="s">
        <v>466</v>
      </c>
      <c r="B43" s="165"/>
      <c r="C43" s="165"/>
      <c r="D43" s="166"/>
      <c r="E43" s="164" t="s">
        <v>470</v>
      </c>
      <c r="F43" s="165"/>
      <c r="G43" s="165"/>
      <c r="H43" s="165"/>
      <c r="I43" s="166"/>
      <c r="J43" s="18">
        <v>2273420</v>
      </c>
    </row>
    <row r="44" spans="1:10" x14ac:dyDescent="0.25">
      <c r="A44" s="41"/>
      <c r="B44" s="50"/>
      <c r="C44" s="169"/>
      <c r="D44" s="169"/>
      <c r="E44" s="157"/>
      <c r="F44" s="157"/>
      <c r="G44" s="169"/>
      <c r="H44" s="169"/>
      <c r="I44" s="169"/>
      <c r="J44" s="40"/>
    </row>
    <row r="45" spans="1:10" x14ac:dyDescent="0.25">
      <c r="A45" s="164" t="s">
        <v>467</v>
      </c>
      <c r="B45" s="165"/>
      <c r="C45" s="165"/>
      <c r="D45" s="166"/>
      <c r="E45" s="164" t="s">
        <v>470</v>
      </c>
      <c r="F45" s="165"/>
      <c r="G45" s="165"/>
      <c r="H45" s="165"/>
      <c r="I45" s="166"/>
      <c r="J45" s="18">
        <v>2510529</v>
      </c>
    </row>
    <row r="46" spans="1:10" x14ac:dyDescent="0.25">
      <c r="A46" s="41"/>
      <c r="B46" s="50"/>
      <c r="C46" s="50"/>
      <c r="D46" s="47"/>
      <c r="E46" s="157"/>
      <c r="F46" s="157"/>
      <c r="G46" s="169"/>
      <c r="H46" s="169"/>
      <c r="I46" s="47"/>
      <c r="J46" s="40"/>
    </row>
    <row r="47" spans="1:10" x14ac:dyDescent="0.25">
      <c r="A47" s="164"/>
      <c r="B47" s="165"/>
      <c r="C47" s="165"/>
      <c r="D47" s="166"/>
      <c r="E47" s="164"/>
      <c r="F47" s="165"/>
      <c r="G47" s="165"/>
      <c r="H47" s="165"/>
      <c r="I47" s="166"/>
      <c r="J47" s="18"/>
    </row>
    <row r="48" spans="1:10" x14ac:dyDescent="0.25">
      <c r="A48" s="85"/>
      <c r="B48" s="77"/>
      <c r="C48" s="77"/>
      <c r="D48" s="70"/>
      <c r="E48" s="141"/>
      <c r="F48" s="141"/>
      <c r="G48" s="168"/>
      <c r="H48" s="168"/>
      <c r="I48" s="70"/>
      <c r="J48" s="86" t="s">
        <v>340</v>
      </c>
    </row>
    <row r="49" spans="1:10" x14ac:dyDescent="0.25">
      <c r="A49" s="85"/>
      <c r="B49" s="77"/>
      <c r="C49" s="77"/>
      <c r="D49" s="70"/>
      <c r="E49" s="141"/>
      <c r="F49" s="141"/>
      <c r="G49" s="168"/>
      <c r="H49" s="168"/>
      <c r="I49" s="70"/>
      <c r="J49" s="86" t="s">
        <v>341</v>
      </c>
    </row>
    <row r="50" spans="1:10" ht="14.45" customHeight="1" x14ac:dyDescent="0.25">
      <c r="A50" s="135" t="s">
        <v>317</v>
      </c>
      <c r="B50" s="146"/>
      <c r="C50" s="147" t="s">
        <v>340</v>
      </c>
      <c r="D50" s="148"/>
      <c r="E50" s="174" t="s">
        <v>342</v>
      </c>
      <c r="F50" s="175"/>
      <c r="G50" s="152" t="s">
        <v>471</v>
      </c>
      <c r="H50" s="153"/>
      <c r="I50" s="153"/>
      <c r="J50" s="154"/>
    </row>
    <row r="51" spans="1:10" x14ac:dyDescent="0.25">
      <c r="A51" s="85"/>
      <c r="B51" s="77"/>
      <c r="C51" s="168"/>
      <c r="D51" s="168"/>
      <c r="E51" s="141"/>
      <c r="F51" s="141"/>
      <c r="G51" s="176" t="s">
        <v>343</v>
      </c>
      <c r="H51" s="176"/>
      <c r="I51" s="176"/>
      <c r="J51" s="63"/>
    </row>
    <row r="52" spans="1:10" ht="13.9" customHeight="1" x14ac:dyDescent="0.25">
      <c r="A52" s="135" t="s">
        <v>318</v>
      </c>
      <c r="B52" s="146"/>
      <c r="C52" s="152" t="s">
        <v>472</v>
      </c>
      <c r="D52" s="153"/>
      <c r="E52" s="153"/>
      <c r="F52" s="153"/>
      <c r="G52" s="153"/>
      <c r="H52" s="153"/>
      <c r="I52" s="153"/>
      <c r="J52" s="154"/>
    </row>
    <row r="53" spans="1:10" x14ac:dyDescent="0.25">
      <c r="A53" s="69"/>
      <c r="B53" s="70"/>
      <c r="C53" s="158" t="s">
        <v>319</v>
      </c>
      <c r="D53" s="158"/>
      <c r="E53" s="158"/>
      <c r="F53" s="158"/>
      <c r="G53" s="158"/>
      <c r="H53" s="158"/>
      <c r="I53" s="158"/>
      <c r="J53" s="72"/>
    </row>
    <row r="54" spans="1:10" x14ac:dyDescent="0.25">
      <c r="A54" s="135" t="s">
        <v>320</v>
      </c>
      <c r="B54" s="146"/>
      <c r="C54" s="170" t="s">
        <v>473</v>
      </c>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312</v>
      </c>
      <c r="B56" s="146"/>
      <c r="C56" s="177" t="s">
        <v>474</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344</v>
      </c>
      <c r="B58" s="146"/>
      <c r="C58" s="177" t="s">
        <v>475</v>
      </c>
      <c r="D58" s="178"/>
      <c r="E58" s="178"/>
      <c r="F58" s="178"/>
      <c r="G58" s="178"/>
      <c r="H58" s="178"/>
      <c r="I58" s="178"/>
      <c r="J58" s="179"/>
    </row>
    <row r="59" spans="1:10" ht="14.45" customHeight="1" x14ac:dyDescent="0.25">
      <c r="A59" s="69"/>
      <c r="B59" s="70"/>
      <c r="C59" s="180" t="s">
        <v>345</v>
      </c>
      <c r="D59" s="180"/>
      <c r="E59" s="180"/>
      <c r="F59" s="180"/>
      <c r="G59" s="70"/>
      <c r="H59" s="70"/>
      <c r="I59" s="70"/>
      <c r="J59" s="72"/>
    </row>
    <row r="60" spans="1:10" x14ac:dyDescent="0.25">
      <c r="A60" s="135" t="s">
        <v>346</v>
      </c>
      <c r="B60" s="146"/>
      <c r="C60" s="177" t="s">
        <v>476</v>
      </c>
      <c r="D60" s="178"/>
      <c r="E60" s="178"/>
      <c r="F60" s="178"/>
      <c r="G60" s="178"/>
      <c r="H60" s="178"/>
      <c r="I60" s="178"/>
      <c r="J60" s="179"/>
    </row>
    <row r="61" spans="1:10" ht="14.45" customHeight="1" x14ac:dyDescent="0.25">
      <c r="A61" s="87"/>
      <c r="B61" s="88"/>
      <c r="C61" s="181" t="s">
        <v>347</v>
      </c>
      <c r="D61" s="181"/>
      <c r="E61" s="181"/>
      <c r="F61" s="181"/>
      <c r="G61" s="181"/>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72" zoomScaleNormal="100" zoomScaleSheetLayoutView="100" workbookViewId="0">
      <selection activeCell="I132" sqref="I132"/>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1</v>
      </c>
      <c r="B1" s="186"/>
      <c r="C1" s="186"/>
      <c r="D1" s="186"/>
      <c r="E1" s="186"/>
      <c r="F1" s="186"/>
      <c r="G1" s="186"/>
      <c r="H1" s="186"/>
      <c r="I1" s="186"/>
    </row>
    <row r="2" spans="1:9" x14ac:dyDescent="0.2">
      <c r="A2" s="187" t="s">
        <v>480</v>
      </c>
      <c r="B2" s="188"/>
      <c r="C2" s="188"/>
      <c r="D2" s="188"/>
      <c r="E2" s="188"/>
      <c r="F2" s="188"/>
      <c r="G2" s="188"/>
      <c r="H2" s="188"/>
      <c r="I2" s="188"/>
    </row>
    <row r="3" spans="1:9" x14ac:dyDescent="0.2">
      <c r="A3" s="189" t="s">
        <v>440</v>
      </c>
      <c r="B3" s="189"/>
      <c r="C3" s="189"/>
      <c r="D3" s="189"/>
      <c r="E3" s="189"/>
      <c r="F3" s="189"/>
      <c r="G3" s="189"/>
      <c r="H3" s="189"/>
      <c r="I3" s="189"/>
    </row>
    <row r="4" spans="1:9" x14ac:dyDescent="0.2">
      <c r="A4" s="190" t="s">
        <v>477</v>
      </c>
      <c r="B4" s="191"/>
      <c r="C4" s="191"/>
      <c r="D4" s="191"/>
      <c r="E4" s="191"/>
      <c r="F4" s="191"/>
      <c r="G4" s="191"/>
      <c r="H4" s="191"/>
      <c r="I4" s="192"/>
    </row>
    <row r="5" spans="1:9" ht="45" x14ac:dyDescent="0.2">
      <c r="A5" s="195" t="s">
        <v>2</v>
      </c>
      <c r="B5" s="196"/>
      <c r="C5" s="196"/>
      <c r="D5" s="196"/>
      <c r="E5" s="196"/>
      <c r="F5" s="196"/>
      <c r="G5" s="45" t="s">
        <v>101</v>
      </c>
      <c r="H5" s="6" t="s">
        <v>294</v>
      </c>
      <c r="I5" s="6" t="s">
        <v>295</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7">
        <v>1</v>
      </c>
      <c r="H8" s="90">
        <v>0</v>
      </c>
      <c r="I8" s="90">
        <v>0</v>
      </c>
    </row>
    <row r="9" spans="1:9" ht="12.75" customHeight="1" x14ac:dyDescent="0.2">
      <c r="A9" s="184" t="s">
        <v>300</v>
      </c>
      <c r="B9" s="184"/>
      <c r="C9" s="184"/>
      <c r="D9" s="184"/>
      <c r="E9" s="184"/>
      <c r="F9" s="184"/>
      <c r="G9" s="8">
        <v>2</v>
      </c>
      <c r="H9" s="121">
        <f>H10+H17+H27+H38+H43</f>
        <v>157019900.42000002</v>
      </c>
      <c r="I9" s="121">
        <f>I10+I17+I27+I38+I43</f>
        <v>155562306.39000002</v>
      </c>
    </row>
    <row r="10" spans="1:9" ht="12.75" customHeight="1" x14ac:dyDescent="0.2">
      <c r="A10" s="183" t="s">
        <v>5</v>
      </c>
      <c r="B10" s="183"/>
      <c r="C10" s="183"/>
      <c r="D10" s="183"/>
      <c r="E10" s="183"/>
      <c r="F10" s="183"/>
      <c r="G10" s="8">
        <v>3</v>
      </c>
      <c r="H10" s="121">
        <f>H11+H12+H13+H14+H15+H16</f>
        <v>14257888.960000001</v>
      </c>
      <c r="I10" s="121">
        <f>I11+I12+I13+I14+I15+I16</f>
        <v>13590633.790000001</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186320.72</v>
      </c>
      <c r="I12" s="90">
        <v>178846.91</v>
      </c>
    </row>
    <row r="13" spans="1:9" ht="12.75" customHeight="1" x14ac:dyDescent="0.2">
      <c r="A13" s="182" t="s">
        <v>8</v>
      </c>
      <c r="B13" s="182"/>
      <c r="C13" s="182"/>
      <c r="D13" s="182"/>
      <c r="E13" s="182"/>
      <c r="F13" s="182"/>
      <c r="G13" s="7">
        <v>6</v>
      </c>
      <c r="H13" s="90">
        <v>4343107.17</v>
      </c>
      <c r="I13" s="90">
        <v>4343107.17</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9728461.0700000003</v>
      </c>
      <c r="I16" s="90">
        <v>9068679.7100000009</v>
      </c>
    </row>
    <row r="17" spans="1:9" ht="12.75" customHeight="1" x14ac:dyDescent="0.2">
      <c r="A17" s="183" t="s">
        <v>12</v>
      </c>
      <c r="B17" s="183"/>
      <c r="C17" s="183"/>
      <c r="D17" s="183"/>
      <c r="E17" s="183"/>
      <c r="F17" s="183"/>
      <c r="G17" s="8">
        <v>10</v>
      </c>
      <c r="H17" s="121">
        <f>H18+H19+H20+H21+H22+H23+H24+H25+H26</f>
        <v>124106774.5</v>
      </c>
      <c r="I17" s="121">
        <f>I18+I19+I20+I21+I22+I23+I24+I25+I26</f>
        <v>122262711.20999999</v>
      </c>
    </row>
    <row r="18" spans="1:9" ht="12.75" customHeight="1" x14ac:dyDescent="0.2">
      <c r="A18" s="182" t="s">
        <v>13</v>
      </c>
      <c r="B18" s="182"/>
      <c r="C18" s="182"/>
      <c r="D18" s="182"/>
      <c r="E18" s="182"/>
      <c r="F18" s="182"/>
      <c r="G18" s="7">
        <v>11</v>
      </c>
      <c r="H18" s="90">
        <v>0</v>
      </c>
      <c r="I18" s="90">
        <v>0</v>
      </c>
    </row>
    <row r="19" spans="1:9" ht="12.75" customHeight="1" x14ac:dyDescent="0.2">
      <c r="A19" s="182" t="s">
        <v>14</v>
      </c>
      <c r="B19" s="182"/>
      <c r="C19" s="182"/>
      <c r="D19" s="182"/>
      <c r="E19" s="182"/>
      <c r="F19" s="182"/>
      <c r="G19" s="7">
        <v>12</v>
      </c>
      <c r="H19" s="90">
        <v>8553109.0399999991</v>
      </c>
      <c r="I19" s="90">
        <v>8463391.0999999996</v>
      </c>
    </row>
    <row r="20" spans="1:9" ht="12.75" customHeight="1" x14ac:dyDescent="0.2">
      <c r="A20" s="182" t="s">
        <v>15</v>
      </c>
      <c r="B20" s="182"/>
      <c r="C20" s="182"/>
      <c r="D20" s="182"/>
      <c r="E20" s="182"/>
      <c r="F20" s="182"/>
      <c r="G20" s="7">
        <v>13</v>
      </c>
      <c r="H20" s="90">
        <v>115067079.43000001</v>
      </c>
      <c r="I20" s="90">
        <v>113312081.18000001</v>
      </c>
    </row>
    <row r="21" spans="1:9" ht="12.75" customHeight="1" x14ac:dyDescent="0.2">
      <c r="A21" s="182" t="s">
        <v>16</v>
      </c>
      <c r="B21" s="182"/>
      <c r="C21" s="182"/>
      <c r="D21" s="182"/>
      <c r="E21" s="182"/>
      <c r="F21" s="182"/>
      <c r="G21" s="7">
        <v>14</v>
      </c>
      <c r="H21" s="90">
        <v>32245.17</v>
      </c>
      <c r="I21" s="90">
        <v>30013.11</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454340.86</v>
      </c>
      <c r="I24" s="90">
        <v>457225.82</v>
      </c>
    </row>
    <row r="25" spans="1:9" ht="12.75" customHeight="1" x14ac:dyDescent="0.2">
      <c r="A25" s="182" t="s">
        <v>20</v>
      </c>
      <c r="B25" s="182"/>
      <c r="C25" s="182"/>
      <c r="D25" s="182"/>
      <c r="E25" s="182"/>
      <c r="F25" s="182"/>
      <c r="G25" s="7">
        <v>18</v>
      </c>
      <c r="H25" s="90">
        <v>0</v>
      </c>
      <c r="I25" s="90">
        <v>0</v>
      </c>
    </row>
    <row r="26" spans="1:9" ht="12.75" customHeight="1" x14ac:dyDescent="0.2">
      <c r="A26" s="182" t="s">
        <v>21</v>
      </c>
      <c r="B26" s="182"/>
      <c r="C26" s="182"/>
      <c r="D26" s="182"/>
      <c r="E26" s="182"/>
      <c r="F26" s="182"/>
      <c r="G26" s="7">
        <v>19</v>
      </c>
      <c r="H26" s="90">
        <v>0</v>
      </c>
      <c r="I26" s="90">
        <v>0</v>
      </c>
    </row>
    <row r="27" spans="1:9" ht="12.75" customHeight="1" x14ac:dyDescent="0.2">
      <c r="A27" s="183" t="s">
        <v>22</v>
      </c>
      <c r="B27" s="183"/>
      <c r="C27" s="183"/>
      <c r="D27" s="183"/>
      <c r="E27" s="183"/>
      <c r="F27" s="183"/>
      <c r="G27" s="8">
        <v>20</v>
      </c>
      <c r="H27" s="121">
        <f>SUM(H28:H37)</f>
        <v>18592793.530000001</v>
      </c>
      <c r="I27" s="121">
        <f>SUM(I28:I37)</f>
        <v>19274613.370000001</v>
      </c>
    </row>
    <row r="28" spans="1:9" ht="12.75" customHeight="1" x14ac:dyDescent="0.2">
      <c r="A28" s="182" t="s">
        <v>23</v>
      </c>
      <c r="B28" s="182"/>
      <c r="C28" s="182"/>
      <c r="D28" s="182"/>
      <c r="E28" s="182"/>
      <c r="F28" s="182"/>
      <c r="G28" s="7">
        <v>21</v>
      </c>
      <c r="H28" s="90">
        <v>17945913.559999999</v>
      </c>
      <c r="I28" s="90">
        <v>18850235.02</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26.34</v>
      </c>
      <c r="I34" s="90">
        <v>26.34</v>
      </c>
    </row>
    <row r="35" spans="1:9" ht="12.75" customHeight="1" x14ac:dyDescent="0.2">
      <c r="A35" s="182" t="s">
        <v>30</v>
      </c>
      <c r="B35" s="182"/>
      <c r="C35" s="182"/>
      <c r="D35" s="182"/>
      <c r="E35" s="182"/>
      <c r="F35" s="182"/>
      <c r="G35" s="7">
        <v>28</v>
      </c>
      <c r="H35" s="90">
        <v>424352.01</v>
      </c>
      <c r="I35" s="90">
        <v>424352.01</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222501.62</v>
      </c>
      <c r="I37" s="90">
        <v>0</v>
      </c>
    </row>
    <row r="38" spans="1:9" ht="12.75" customHeight="1" x14ac:dyDescent="0.2">
      <c r="A38" s="183" t="s">
        <v>33</v>
      </c>
      <c r="B38" s="183"/>
      <c r="C38" s="183"/>
      <c r="D38" s="183"/>
      <c r="E38" s="183"/>
      <c r="F38" s="183"/>
      <c r="G38" s="8">
        <v>31</v>
      </c>
      <c r="H38" s="121">
        <f>H39+H40+H41+H42</f>
        <v>0</v>
      </c>
      <c r="I38" s="12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62443.43</v>
      </c>
      <c r="I43" s="90">
        <v>434348.02</v>
      </c>
    </row>
    <row r="44" spans="1:9" ht="12.75" customHeight="1" x14ac:dyDescent="0.2">
      <c r="A44" s="184" t="s">
        <v>301</v>
      </c>
      <c r="B44" s="184"/>
      <c r="C44" s="184"/>
      <c r="D44" s="184"/>
      <c r="E44" s="184"/>
      <c r="F44" s="184"/>
      <c r="G44" s="8">
        <v>37</v>
      </c>
      <c r="H44" s="121">
        <f>H45+H53+H60+H70</f>
        <v>14307459.780000001</v>
      </c>
      <c r="I44" s="121">
        <f>I45+I53+I60+I70</f>
        <v>19086015.98</v>
      </c>
    </row>
    <row r="45" spans="1:9" ht="12.75" customHeight="1" x14ac:dyDescent="0.2">
      <c r="A45" s="183" t="s">
        <v>39</v>
      </c>
      <c r="B45" s="183"/>
      <c r="C45" s="183"/>
      <c r="D45" s="183"/>
      <c r="E45" s="183"/>
      <c r="F45" s="183"/>
      <c r="G45" s="8">
        <v>38</v>
      </c>
      <c r="H45" s="121">
        <f>SUM(H46:H52)</f>
        <v>0</v>
      </c>
      <c r="I45" s="121">
        <f>SUM(I46:I52)</f>
        <v>0</v>
      </c>
    </row>
    <row r="46" spans="1:9" ht="12.75" customHeight="1" x14ac:dyDescent="0.2">
      <c r="A46" s="182" t="s">
        <v>40</v>
      </c>
      <c r="B46" s="182"/>
      <c r="C46" s="182"/>
      <c r="D46" s="182"/>
      <c r="E46" s="182"/>
      <c r="F46" s="182"/>
      <c r="G46" s="7">
        <v>39</v>
      </c>
      <c r="H46" s="90">
        <v>0</v>
      </c>
      <c r="I46" s="90">
        <v>0</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3" t="s">
        <v>47</v>
      </c>
      <c r="B53" s="183"/>
      <c r="C53" s="183"/>
      <c r="D53" s="183"/>
      <c r="E53" s="183"/>
      <c r="F53" s="183"/>
      <c r="G53" s="8">
        <v>46</v>
      </c>
      <c r="H53" s="121">
        <f>SUM(H54:H59)</f>
        <v>2970461.1399999997</v>
      </c>
      <c r="I53" s="121">
        <f>SUM(I54:I59)</f>
        <v>4389390.47</v>
      </c>
    </row>
    <row r="54" spans="1:9" ht="12.75" customHeight="1" x14ac:dyDescent="0.2">
      <c r="A54" s="182" t="s">
        <v>48</v>
      </c>
      <c r="B54" s="182"/>
      <c r="C54" s="182"/>
      <c r="D54" s="182"/>
      <c r="E54" s="182"/>
      <c r="F54" s="182"/>
      <c r="G54" s="7">
        <v>47</v>
      </c>
      <c r="H54" s="90">
        <v>0</v>
      </c>
      <c r="I54" s="90">
        <v>0</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2779850.13</v>
      </c>
      <c r="I56" s="90">
        <v>3813351.88</v>
      </c>
    </row>
    <row r="57" spans="1:9" ht="12.75" customHeight="1" x14ac:dyDescent="0.2">
      <c r="A57" s="182" t="s">
        <v>51</v>
      </c>
      <c r="B57" s="182"/>
      <c r="C57" s="182"/>
      <c r="D57" s="182"/>
      <c r="E57" s="182"/>
      <c r="F57" s="182"/>
      <c r="G57" s="7">
        <v>50</v>
      </c>
      <c r="H57" s="90">
        <v>0</v>
      </c>
      <c r="I57" s="90">
        <v>0</v>
      </c>
    </row>
    <row r="58" spans="1:9" ht="12.75" customHeight="1" x14ac:dyDescent="0.2">
      <c r="A58" s="182" t="s">
        <v>52</v>
      </c>
      <c r="B58" s="182"/>
      <c r="C58" s="182"/>
      <c r="D58" s="182"/>
      <c r="E58" s="182"/>
      <c r="F58" s="182"/>
      <c r="G58" s="7">
        <v>51</v>
      </c>
      <c r="H58" s="90">
        <v>50684.19</v>
      </c>
      <c r="I58" s="90">
        <v>491787.97</v>
      </c>
    </row>
    <row r="59" spans="1:9" ht="12.75" customHeight="1" x14ac:dyDescent="0.2">
      <c r="A59" s="182" t="s">
        <v>53</v>
      </c>
      <c r="B59" s="182"/>
      <c r="C59" s="182"/>
      <c r="D59" s="182"/>
      <c r="E59" s="182"/>
      <c r="F59" s="182"/>
      <c r="G59" s="7">
        <v>52</v>
      </c>
      <c r="H59" s="90">
        <v>139926.82</v>
      </c>
      <c r="I59" s="90">
        <v>84250.62</v>
      </c>
    </row>
    <row r="60" spans="1:9" ht="12.75" customHeight="1" x14ac:dyDescent="0.2">
      <c r="A60" s="183" t="s">
        <v>54</v>
      </c>
      <c r="B60" s="183"/>
      <c r="C60" s="183"/>
      <c r="D60" s="183"/>
      <c r="E60" s="183"/>
      <c r="F60" s="183"/>
      <c r="G60" s="8">
        <v>53</v>
      </c>
      <c r="H60" s="121">
        <f>SUM(H61:H69)</f>
        <v>543260</v>
      </c>
      <c r="I60" s="121">
        <f>SUM(I61:I69)</f>
        <v>543260</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543260</v>
      </c>
      <c r="I68" s="90">
        <v>543260</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10793738.640000001</v>
      </c>
      <c r="I70" s="90">
        <v>14153365.51</v>
      </c>
    </row>
    <row r="71" spans="1:9" ht="12.75" customHeight="1" x14ac:dyDescent="0.2">
      <c r="A71" s="198" t="s">
        <v>58</v>
      </c>
      <c r="B71" s="198"/>
      <c r="C71" s="198"/>
      <c r="D71" s="198"/>
      <c r="E71" s="198"/>
      <c r="F71" s="198"/>
      <c r="G71" s="7">
        <v>64</v>
      </c>
      <c r="H71" s="90">
        <v>801490.22</v>
      </c>
      <c r="I71" s="90">
        <v>475947.82</v>
      </c>
    </row>
    <row r="72" spans="1:9" ht="12.75" customHeight="1" x14ac:dyDescent="0.2">
      <c r="A72" s="184" t="s">
        <v>302</v>
      </c>
      <c r="B72" s="184"/>
      <c r="C72" s="184"/>
      <c r="D72" s="184"/>
      <c r="E72" s="184"/>
      <c r="F72" s="184"/>
      <c r="G72" s="8">
        <v>65</v>
      </c>
      <c r="H72" s="121">
        <f>H8+H9+H44+H71</f>
        <v>172128850.42000002</v>
      </c>
      <c r="I72" s="121">
        <f>I8+I9+I44+I71</f>
        <v>175124270.19</v>
      </c>
    </row>
    <row r="73" spans="1:9" ht="12.75" customHeight="1" x14ac:dyDescent="0.2">
      <c r="A73" s="198" t="s">
        <v>59</v>
      </c>
      <c r="B73" s="198"/>
      <c r="C73" s="198"/>
      <c r="D73" s="198"/>
      <c r="E73" s="198"/>
      <c r="F73" s="198"/>
      <c r="G73" s="7">
        <v>66</v>
      </c>
      <c r="H73" s="90">
        <v>0</v>
      </c>
      <c r="I73" s="90">
        <v>0</v>
      </c>
    </row>
    <row r="74" spans="1:9" x14ac:dyDescent="0.2">
      <c r="A74" s="200" t="s">
        <v>60</v>
      </c>
      <c r="B74" s="201"/>
      <c r="C74" s="201"/>
      <c r="D74" s="201"/>
      <c r="E74" s="201"/>
      <c r="F74" s="201"/>
      <c r="G74" s="201"/>
      <c r="H74" s="201"/>
      <c r="I74" s="201"/>
    </row>
    <row r="75" spans="1:9" ht="24.75" customHeight="1" x14ac:dyDescent="0.2">
      <c r="A75" s="184" t="s">
        <v>442</v>
      </c>
      <c r="B75" s="184"/>
      <c r="C75" s="184"/>
      <c r="D75" s="184"/>
      <c r="E75" s="184"/>
      <c r="F75" s="184"/>
      <c r="G75" s="8">
        <v>67</v>
      </c>
      <c r="H75" s="122">
        <f>H76+H77+H78+H84+H85+H92+H95+H98</f>
        <v>107831596.24999999</v>
      </c>
      <c r="I75" s="122">
        <f>I76+I77+I78+I84+I85+I92+I95+I98</f>
        <v>109241810.04000001</v>
      </c>
    </row>
    <row r="76" spans="1:9" ht="12.75" customHeight="1" x14ac:dyDescent="0.2">
      <c r="A76" s="182" t="s">
        <v>61</v>
      </c>
      <c r="B76" s="182"/>
      <c r="C76" s="182"/>
      <c r="D76" s="182"/>
      <c r="E76" s="182"/>
      <c r="F76" s="182"/>
      <c r="G76" s="7">
        <v>68</v>
      </c>
      <c r="H76" s="90">
        <v>36870262</v>
      </c>
      <c r="I76" s="90">
        <v>36870262</v>
      </c>
    </row>
    <row r="77" spans="1:9" ht="12.75" customHeight="1" x14ac:dyDescent="0.2">
      <c r="A77" s="182" t="s">
        <v>62</v>
      </c>
      <c r="B77" s="182"/>
      <c r="C77" s="182"/>
      <c r="D77" s="182"/>
      <c r="E77" s="182"/>
      <c r="F77" s="182"/>
      <c r="G77" s="7">
        <v>69</v>
      </c>
      <c r="H77" s="90">
        <v>52326335.420000002</v>
      </c>
      <c r="I77" s="90">
        <v>52326335.420000002</v>
      </c>
    </row>
    <row r="78" spans="1:9" ht="12.75" customHeight="1" x14ac:dyDescent="0.2">
      <c r="A78" s="183" t="s">
        <v>63</v>
      </c>
      <c r="B78" s="183"/>
      <c r="C78" s="183"/>
      <c r="D78" s="183"/>
      <c r="E78" s="183"/>
      <c r="F78" s="183"/>
      <c r="G78" s="8">
        <v>70</v>
      </c>
      <c r="H78" s="122">
        <f>SUM(H79:H83)</f>
        <v>2065109.99</v>
      </c>
      <c r="I78" s="122">
        <f>SUM(I79:I83)</f>
        <v>2065109.98</v>
      </c>
    </row>
    <row r="79" spans="1:9" ht="12.75" customHeight="1" x14ac:dyDescent="0.2">
      <c r="A79" s="182" t="s">
        <v>64</v>
      </c>
      <c r="B79" s="182"/>
      <c r="C79" s="182"/>
      <c r="D79" s="182"/>
      <c r="E79" s="182"/>
      <c r="F79" s="182"/>
      <c r="G79" s="7">
        <v>71</v>
      </c>
      <c r="H79" s="90">
        <v>1352765.95</v>
      </c>
      <c r="I79" s="90">
        <v>1352765.95</v>
      </c>
    </row>
    <row r="80" spans="1:9" ht="12.75" customHeight="1" x14ac:dyDescent="0.2">
      <c r="A80" s="182" t="s">
        <v>65</v>
      </c>
      <c r="B80" s="182"/>
      <c r="C80" s="182"/>
      <c r="D80" s="182"/>
      <c r="E80" s="182"/>
      <c r="F80" s="182"/>
      <c r="G80" s="7">
        <v>72</v>
      </c>
      <c r="H80" s="90">
        <v>0</v>
      </c>
      <c r="I80" s="90">
        <v>0</v>
      </c>
    </row>
    <row r="81" spans="1:9" ht="12.75" customHeight="1" x14ac:dyDescent="0.2">
      <c r="A81" s="182" t="s">
        <v>66</v>
      </c>
      <c r="B81" s="182"/>
      <c r="C81" s="182"/>
      <c r="D81" s="182"/>
      <c r="E81" s="182"/>
      <c r="F81" s="182"/>
      <c r="G81" s="7">
        <v>73</v>
      </c>
      <c r="H81" s="90">
        <v>0</v>
      </c>
      <c r="I81" s="90">
        <v>0</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712344.04</v>
      </c>
      <c r="I83" s="90">
        <v>712344.03</v>
      </c>
    </row>
    <row r="84" spans="1:9" ht="12.75" customHeight="1" x14ac:dyDescent="0.2">
      <c r="A84" s="199" t="s">
        <v>69</v>
      </c>
      <c r="B84" s="199"/>
      <c r="C84" s="199"/>
      <c r="D84" s="199"/>
      <c r="E84" s="199"/>
      <c r="F84" s="199"/>
      <c r="G84" s="20">
        <v>76</v>
      </c>
      <c r="H84" s="91">
        <v>0</v>
      </c>
      <c r="I84" s="91">
        <v>0</v>
      </c>
    </row>
    <row r="85" spans="1:9" ht="12.75" customHeight="1" x14ac:dyDescent="0.2">
      <c r="A85" s="183" t="s">
        <v>432</v>
      </c>
      <c r="B85" s="183"/>
      <c r="C85" s="183"/>
      <c r="D85" s="183"/>
      <c r="E85" s="183"/>
      <c r="F85" s="183"/>
      <c r="G85" s="8">
        <v>77</v>
      </c>
      <c r="H85" s="121">
        <f>H86+H87+H88+H89+H90+H91</f>
        <v>0</v>
      </c>
      <c r="I85" s="121">
        <f>I86+I87+I88+I89+I90+I91</f>
        <v>0</v>
      </c>
    </row>
    <row r="86" spans="1:9" ht="25.5" customHeight="1" x14ac:dyDescent="0.2">
      <c r="A86" s="182" t="s">
        <v>426</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428</v>
      </c>
      <c r="B91" s="182"/>
      <c r="C91" s="182"/>
      <c r="D91" s="182"/>
      <c r="E91" s="182"/>
      <c r="F91" s="182"/>
      <c r="G91" s="7">
        <v>83</v>
      </c>
      <c r="H91" s="90">
        <v>0</v>
      </c>
      <c r="I91" s="90">
        <v>0</v>
      </c>
    </row>
    <row r="92" spans="1:9" ht="12.75" customHeight="1" x14ac:dyDescent="0.2">
      <c r="A92" s="183" t="s">
        <v>433</v>
      </c>
      <c r="B92" s="183"/>
      <c r="C92" s="183"/>
      <c r="D92" s="183"/>
      <c r="E92" s="183"/>
      <c r="F92" s="183"/>
      <c r="G92" s="8">
        <v>84</v>
      </c>
      <c r="H92" s="121">
        <f>H93-H94</f>
        <v>9397656.6300000008</v>
      </c>
      <c r="I92" s="121">
        <f>I93-I94</f>
        <v>16569888.840000002</v>
      </c>
    </row>
    <row r="93" spans="1:9" ht="12.75" customHeight="1" x14ac:dyDescent="0.2">
      <c r="A93" s="182" t="s">
        <v>72</v>
      </c>
      <c r="B93" s="182"/>
      <c r="C93" s="182"/>
      <c r="D93" s="182"/>
      <c r="E93" s="182"/>
      <c r="F93" s="182"/>
      <c r="G93" s="7">
        <v>85</v>
      </c>
      <c r="H93" s="90">
        <v>9397656.6300000008</v>
      </c>
      <c r="I93" s="90">
        <v>16649483.210000001</v>
      </c>
    </row>
    <row r="94" spans="1:9" ht="12.75" customHeight="1" x14ac:dyDescent="0.2">
      <c r="A94" s="182" t="s">
        <v>73</v>
      </c>
      <c r="B94" s="182"/>
      <c r="C94" s="182"/>
      <c r="D94" s="182"/>
      <c r="E94" s="182"/>
      <c r="F94" s="182"/>
      <c r="G94" s="7">
        <v>86</v>
      </c>
      <c r="H94" s="90">
        <v>0</v>
      </c>
      <c r="I94" s="90">
        <v>79594.37</v>
      </c>
    </row>
    <row r="95" spans="1:9" ht="12.75" customHeight="1" x14ac:dyDescent="0.2">
      <c r="A95" s="183" t="s">
        <v>434</v>
      </c>
      <c r="B95" s="183"/>
      <c r="C95" s="183"/>
      <c r="D95" s="183"/>
      <c r="E95" s="183"/>
      <c r="F95" s="183"/>
      <c r="G95" s="8">
        <v>87</v>
      </c>
      <c r="H95" s="121">
        <f>H96-H97</f>
        <v>7172232.21</v>
      </c>
      <c r="I95" s="121">
        <f>I96-I97</f>
        <v>1410213.8</v>
      </c>
    </row>
    <row r="96" spans="1:9" ht="12.75" customHeight="1" x14ac:dyDescent="0.2">
      <c r="A96" s="182" t="s">
        <v>74</v>
      </c>
      <c r="B96" s="182"/>
      <c r="C96" s="182"/>
      <c r="D96" s="182"/>
      <c r="E96" s="182"/>
      <c r="F96" s="182"/>
      <c r="G96" s="7">
        <v>88</v>
      </c>
      <c r="H96" s="90">
        <v>7172232.21</v>
      </c>
      <c r="I96" s="90">
        <v>1410213.8</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435</v>
      </c>
      <c r="B99" s="184"/>
      <c r="C99" s="184"/>
      <c r="D99" s="184"/>
      <c r="E99" s="184"/>
      <c r="F99" s="184"/>
      <c r="G99" s="8">
        <v>91</v>
      </c>
      <c r="H99" s="121">
        <f>SUM(H100:H105)</f>
        <v>65835.37</v>
      </c>
      <c r="I99" s="121">
        <f>SUM(I100:I105)</f>
        <v>67127.25</v>
      </c>
    </row>
    <row r="100" spans="1:9" ht="12.75" customHeight="1" x14ac:dyDescent="0.2">
      <c r="A100" s="182" t="s">
        <v>77</v>
      </c>
      <c r="B100" s="182"/>
      <c r="C100" s="182"/>
      <c r="D100" s="182"/>
      <c r="E100" s="182"/>
      <c r="F100" s="182"/>
      <c r="G100" s="7">
        <v>92</v>
      </c>
      <c r="H100" s="90">
        <v>0</v>
      </c>
      <c r="I100" s="90">
        <v>0</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65835.37</v>
      </c>
      <c r="I103" s="90">
        <v>67127.25</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436</v>
      </c>
      <c r="B106" s="184"/>
      <c r="C106" s="184"/>
      <c r="D106" s="184"/>
      <c r="E106" s="184"/>
      <c r="F106" s="184"/>
      <c r="G106" s="8">
        <v>98</v>
      </c>
      <c r="H106" s="121">
        <f>SUM(H107:H117)</f>
        <v>49334742.939999998</v>
      </c>
      <c r="I106" s="121">
        <f>SUM(I107:I117)</f>
        <v>50699060.710000001</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42500155.880000003</v>
      </c>
      <c r="I112" s="90">
        <v>41925865.200000003</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333473.90000000002</v>
      </c>
      <c r="I116" s="90">
        <v>2507439.3199999998</v>
      </c>
    </row>
    <row r="117" spans="1:9" ht="12.75" customHeight="1" x14ac:dyDescent="0.2">
      <c r="A117" s="182" t="s">
        <v>93</v>
      </c>
      <c r="B117" s="182"/>
      <c r="C117" s="182"/>
      <c r="D117" s="182"/>
      <c r="E117" s="182"/>
      <c r="F117" s="182"/>
      <c r="G117" s="7">
        <v>109</v>
      </c>
      <c r="H117" s="90">
        <v>6501113.1600000001</v>
      </c>
      <c r="I117" s="90">
        <v>6265756.1900000004</v>
      </c>
    </row>
    <row r="118" spans="1:9" ht="12.75" customHeight="1" x14ac:dyDescent="0.2">
      <c r="A118" s="184" t="s">
        <v>437</v>
      </c>
      <c r="B118" s="184"/>
      <c r="C118" s="184"/>
      <c r="D118" s="184"/>
      <c r="E118" s="184"/>
      <c r="F118" s="184"/>
      <c r="G118" s="8">
        <v>110</v>
      </c>
      <c r="H118" s="121">
        <f>SUM(H119:H132)</f>
        <v>14314849.789999999</v>
      </c>
      <c r="I118" s="121">
        <f>SUM(I119:I132)</f>
        <v>14789497.370000001</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13149659.550000001</v>
      </c>
      <c r="I124" s="90">
        <v>13150010.470000001</v>
      </c>
    </row>
    <row r="125" spans="1:9" ht="12.75" customHeight="1" x14ac:dyDescent="0.2">
      <c r="A125" s="182" t="s">
        <v>89</v>
      </c>
      <c r="B125" s="182"/>
      <c r="C125" s="182"/>
      <c r="D125" s="182"/>
      <c r="E125" s="182"/>
      <c r="F125" s="182"/>
      <c r="G125" s="7">
        <v>117</v>
      </c>
      <c r="H125" s="90">
        <v>0</v>
      </c>
      <c r="I125" s="90">
        <v>0</v>
      </c>
    </row>
    <row r="126" spans="1:9" ht="12.75" customHeight="1" x14ac:dyDescent="0.2">
      <c r="A126" s="182" t="s">
        <v>90</v>
      </c>
      <c r="B126" s="182"/>
      <c r="C126" s="182"/>
      <c r="D126" s="182"/>
      <c r="E126" s="182"/>
      <c r="F126" s="182"/>
      <c r="G126" s="7">
        <v>118</v>
      </c>
      <c r="H126" s="90">
        <v>577019.02</v>
      </c>
      <c r="I126" s="90">
        <v>191025.98</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38476.35</v>
      </c>
      <c r="I128" s="90">
        <v>36403.65</v>
      </c>
    </row>
    <row r="129" spans="1:9" x14ac:dyDescent="0.2">
      <c r="A129" s="182" t="s">
        <v>95</v>
      </c>
      <c r="B129" s="182"/>
      <c r="C129" s="182"/>
      <c r="D129" s="182"/>
      <c r="E129" s="182"/>
      <c r="F129" s="182"/>
      <c r="G129" s="7">
        <v>121</v>
      </c>
      <c r="H129" s="90">
        <v>444030.84</v>
      </c>
      <c r="I129" s="90">
        <v>1157252.27</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105664.03</v>
      </c>
      <c r="I132" s="90">
        <v>254805</v>
      </c>
    </row>
    <row r="133" spans="1:9" ht="22.15" customHeight="1" x14ac:dyDescent="0.2">
      <c r="A133" s="198" t="s">
        <v>99</v>
      </c>
      <c r="B133" s="198"/>
      <c r="C133" s="198"/>
      <c r="D133" s="198"/>
      <c r="E133" s="198"/>
      <c r="F133" s="198"/>
      <c r="G133" s="7">
        <v>125</v>
      </c>
      <c r="H133" s="90">
        <v>581826.06999999995</v>
      </c>
      <c r="I133" s="90">
        <v>326774.82</v>
      </c>
    </row>
    <row r="134" spans="1:9" ht="12.75" customHeight="1" x14ac:dyDescent="0.2">
      <c r="A134" s="184" t="s">
        <v>438</v>
      </c>
      <c r="B134" s="184"/>
      <c r="C134" s="184"/>
      <c r="D134" s="184"/>
      <c r="E134" s="184"/>
      <c r="F134" s="184"/>
      <c r="G134" s="8">
        <v>126</v>
      </c>
      <c r="H134" s="121">
        <f>H75+H99+H106+H118+H133</f>
        <v>172128850.41999999</v>
      </c>
      <c r="I134" s="121">
        <f>I75+I99+I106+I118+I133</f>
        <v>175124270.19</v>
      </c>
    </row>
    <row r="135" spans="1:9" x14ac:dyDescent="0.2">
      <c r="A135" s="198" t="s">
        <v>100</v>
      </c>
      <c r="B135" s="198"/>
      <c r="C135" s="198"/>
      <c r="D135" s="198"/>
      <c r="E135" s="198"/>
      <c r="F135" s="198"/>
      <c r="G135" s="7">
        <v>127</v>
      </c>
      <c r="H135" s="90">
        <v>0</v>
      </c>
      <c r="I135" s="90">
        <f>+I134-I72</f>
        <v>0</v>
      </c>
    </row>
  </sheetData>
  <sheetProtection algorithmName="SHA-512" hashValue="7Jja/15J8LgF0EyxM3xztGtZpE12WTzEtEM4e6Wa+dbxpkxdMWJAq4mVUq1uIs4V0r6X+I9InbQA6G4YxxMutg==" saltValue="YOfCpBW2PQJbTax8vwRk+w=="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63" zoomScale="115" zoomScaleNormal="115" zoomScaleSheetLayoutView="115" workbookViewId="0">
      <selection activeCell="K115" sqref="K115"/>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102</v>
      </c>
      <c r="B1" s="203"/>
      <c r="C1" s="203"/>
      <c r="D1" s="203"/>
      <c r="E1" s="203"/>
      <c r="F1" s="203"/>
      <c r="G1" s="203"/>
      <c r="H1" s="203"/>
      <c r="I1" s="203"/>
    </row>
    <row r="2" spans="1:11" x14ac:dyDescent="0.2">
      <c r="A2" s="204" t="s">
        <v>479</v>
      </c>
      <c r="B2" s="205"/>
      <c r="C2" s="205"/>
      <c r="D2" s="205"/>
      <c r="E2" s="205"/>
      <c r="F2" s="205"/>
      <c r="G2" s="205"/>
      <c r="H2" s="205"/>
      <c r="I2" s="205"/>
    </row>
    <row r="3" spans="1:11" x14ac:dyDescent="0.2">
      <c r="A3" s="206" t="s">
        <v>441</v>
      </c>
      <c r="B3" s="207"/>
      <c r="C3" s="207"/>
      <c r="D3" s="207"/>
      <c r="E3" s="207"/>
      <c r="F3" s="207"/>
      <c r="G3" s="207"/>
      <c r="H3" s="207"/>
      <c r="I3" s="207"/>
      <c r="J3" s="208"/>
      <c r="K3" s="208"/>
    </row>
    <row r="4" spans="1:11" x14ac:dyDescent="0.2">
      <c r="A4" s="209" t="s">
        <v>477</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299</v>
      </c>
      <c r="I5" s="215"/>
      <c r="J5" s="214" t="s">
        <v>278</v>
      </c>
      <c r="K5" s="215"/>
    </row>
    <row r="6" spans="1:11" x14ac:dyDescent="0.2">
      <c r="A6" s="213"/>
      <c r="B6" s="213"/>
      <c r="C6" s="213"/>
      <c r="D6" s="213"/>
      <c r="E6" s="213"/>
      <c r="F6" s="213"/>
      <c r="G6" s="213"/>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6" t="s">
        <v>350</v>
      </c>
      <c r="B8" s="216"/>
      <c r="C8" s="216"/>
      <c r="D8" s="216"/>
      <c r="E8" s="216"/>
      <c r="F8" s="216"/>
      <c r="G8" s="8">
        <v>1</v>
      </c>
      <c r="H8" s="92">
        <f>SUM(H9:H13)</f>
        <v>7923985</v>
      </c>
      <c r="I8" s="92">
        <f>SUM(I9:I13)</f>
        <v>7923985</v>
      </c>
      <c r="J8" s="92">
        <f>SUM(J9:J13)</f>
        <v>7909549.7000000002</v>
      </c>
      <c r="K8" s="92">
        <f>SUM(K9:K13)</f>
        <v>7909549.7000000002</v>
      </c>
    </row>
    <row r="9" spans="1:11" ht="12.75" customHeight="1" x14ac:dyDescent="0.2">
      <c r="A9" s="182" t="s">
        <v>115</v>
      </c>
      <c r="B9" s="182"/>
      <c r="C9" s="182"/>
      <c r="D9" s="182"/>
      <c r="E9" s="182"/>
      <c r="F9" s="182"/>
      <c r="G9" s="7">
        <v>2</v>
      </c>
      <c r="H9" s="93">
        <v>0</v>
      </c>
      <c r="I9" s="93">
        <v>0</v>
      </c>
      <c r="J9" s="93">
        <v>0</v>
      </c>
      <c r="K9" s="93">
        <v>0</v>
      </c>
    </row>
    <row r="10" spans="1:11" ht="12.75" customHeight="1" x14ac:dyDescent="0.2">
      <c r="A10" s="182" t="s">
        <v>439</v>
      </c>
      <c r="B10" s="182"/>
      <c r="C10" s="182"/>
      <c r="D10" s="182"/>
      <c r="E10" s="182"/>
      <c r="F10" s="182"/>
      <c r="G10" s="7">
        <v>3</v>
      </c>
      <c r="H10" s="93">
        <v>7855446</v>
      </c>
      <c r="I10" s="93">
        <v>7855446</v>
      </c>
      <c r="J10" s="93">
        <v>7212190.1299999999</v>
      </c>
      <c r="K10" s="93">
        <v>7212190.1299999999</v>
      </c>
    </row>
    <row r="11" spans="1:11" ht="12.75" customHeight="1" x14ac:dyDescent="0.2">
      <c r="A11" s="182" t="s">
        <v>116</v>
      </c>
      <c r="B11" s="182"/>
      <c r="C11" s="182"/>
      <c r="D11" s="182"/>
      <c r="E11" s="182"/>
      <c r="F11" s="182"/>
      <c r="G11" s="7">
        <v>4</v>
      </c>
      <c r="H11" s="93">
        <v>360</v>
      </c>
      <c r="I11" s="93">
        <v>360</v>
      </c>
      <c r="J11" s="93">
        <v>0</v>
      </c>
      <c r="K11" s="93">
        <v>0</v>
      </c>
    </row>
    <row r="12" spans="1:11" ht="12.75" customHeight="1" x14ac:dyDescent="0.2">
      <c r="A12" s="182" t="s">
        <v>117</v>
      </c>
      <c r="B12" s="182"/>
      <c r="C12" s="182"/>
      <c r="D12" s="182"/>
      <c r="E12" s="182"/>
      <c r="F12" s="182"/>
      <c r="G12" s="7">
        <v>5</v>
      </c>
      <c r="H12" s="93">
        <v>0</v>
      </c>
      <c r="I12" s="93">
        <v>0</v>
      </c>
      <c r="J12" s="93">
        <v>0</v>
      </c>
      <c r="K12" s="93">
        <v>0</v>
      </c>
    </row>
    <row r="13" spans="1:11" ht="12.75" customHeight="1" x14ac:dyDescent="0.2">
      <c r="A13" s="182" t="s">
        <v>118</v>
      </c>
      <c r="B13" s="182"/>
      <c r="C13" s="182"/>
      <c r="D13" s="182"/>
      <c r="E13" s="182"/>
      <c r="F13" s="182"/>
      <c r="G13" s="7">
        <v>6</v>
      </c>
      <c r="H13" s="93">
        <v>68179</v>
      </c>
      <c r="I13" s="93">
        <v>68179</v>
      </c>
      <c r="J13" s="93">
        <v>697359.57</v>
      </c>
      <c r="K13" s="93">
        <v>697359.57</v>
      </c>
    </row>
    <row r="14" spans="1:11" ht="12.75" customHeight="1" x14ac:dyDescent="0.2">
      <c r="A14" s="216" t="s">
        <v>351</v>
      </c>
      <c r="B14" s="216"/>
      <c r="C14" s="216"/>
      <c r="D14" s="216"/>
      <c r="E14" s="216"/>
      <c r="F14" s="216"/>
      <c r="G14" s="8">
        <v>7</v>
      </c>
      <c r="H14" s="92">
        <f>H15+H16+H20+H24+H25+H26+H29+H36</f>
        <v>4017453</v>
      </c>
      <c r="I14" s="92">
        <f>I15+I16+I20+I24+I25+I26+I29+I36</f>
        <v>4017453</v>
      </c>
      <c r="J14" s="92">
        <f>J15+J16+J20+J24+J25+J26+J29+J36</f>
        <v>4251365.04</v>
      </c>
      <c r="K14" s="92">
        <f>K15+K16+K20+K24+K25+K26+K29+K36</f>
        <v>4251365.04</v>
      </c>
    </row>
    <row r="15" spans="1:11" ht="12.75" customHeight="1" x14ac:dyDescent="0.2">
      <c r="A15" s="182" t="s">
        <v>104</v>
      </c>
      <c r="B15" s="182"/>
      <c r="C15" s="182"/>
      <c r="D15" s="182"/>
      <c r="E15" s="182"/>
      <c r="F15" s="182"/>
      <c r="G15" s="7">
        <v>8</v>
      </c>
      <c r="H15" s="93">
        <v>0</v>
      </c>
      <c r="I15" s="93">
        <v>0</v>
      </c>
      <c r="J15" s="93">
        <v>0</v>
      </c>
      <c r="K15" s="93">
        <v>0</v>
      </c>
    </row>
    <row r="16" spans="1:11" ht="12.75" customHeight="1" x14ac:dyDescent="0.2">
      <c r="A16" s="183" t="s">
        <v>420</v>
      </c>
      <c r="B16" s="183"/>
      <c r="C16" s="183"/>
      <c r="D16" s="183"/>
      <c r="E16" s="183"/>
      <c r="F16" s="183"/>
      <c r="G16" s="8">
        <v>9</v>
      </c>
      <c r="H16" s="92">
        <f>SUM(H17:H19)</f>
        <v>1188568</v>
      </c>
      <c r="I16" s="92">
        <f>SUM(I17:I19)</f>
        <v>1188568</v>
      </c>
      <c r="J16" s="92">
        <f>SUM(J17:J19)</f>
        <v>1302302.46</v>
      </c>
      <c r="K16" s="92">
        <f>SUM(K17:K19)</f>
        <v>1302302.46</v>
      </c>
    </row>
    <row r="17" spans="1:11" ht="12.75" customHeight="1" x14ac:dyDescent="0.2">
      <c r="A17" s="217" t="s">
        <v>119</v>
      </c>
      <c r="B17" s="217"/>
      <c r="C17" s="217"/>
      <c r="D17" s="217"/>
      <c r="E17" s="217"/>
      <c r="F17" s="217"/>
      <c r="G17" s="7">
        <v>10</v>
      </c>
      <c r="H17" s="93">
        <v>12125</v>
      </c>
      <c r="I17" s="93">
        <v>12125</v>
      </c>
      <c r="J17" s="93">
        <v>12982.48</v>
      </c>
      <c r="K17" s="93">
        <v>12982.48</v>
      </c>
    </row>
    <row r="18" spans="1:11" ht="12.75" customHeight="1" x14ac:dyDescent="0.2">
      <c r="A18" s="217" t="s">
        <v>120</v>
      </c>
      <c r="B18" s="217"/>
      <c r="C18" s="217"/>
      <c r="D18" s="217"/>
      <c r="E18" s="217"/>
      <c r="F18" s="217"/>
      <c r="G18" s="7">
        <v>11</v>
      </c>
      <c r="H18" s="93">
        <v>0</v>
      </c>
      <c r="I18" s="93">
        <v>0</v>
      </c>
      <c r="J18" s="93">
        <v>0</v>
      </c>
      <c r="K18" s="93">
        <v>0</v>
      </c>
    </row>
    <row r="19" spans="1:11" ht="12.75" customHeight="1" x14ac:dyDescent="0.2">
      <c r="A19" s="217" t="s">
        <v>121</v>
      </c>
      <c r="B19" s="217"/>
      <c r="C19" s="217"/>
      <c r="D19" s="217"/>
      <c r="E19" s="217"/>
      <c r="F19" s="217"/>
      <c r="G19" s="7">
        <v>12</v>
      </c>
      <c r="H19" s="93">
        <v>1176443</v>
      </c>
      <c r="I19" s="93">
        <v>1176443</v>
      </c>
      <c r="J19" s="93">
        <v>1289319.98</v>
      </c>
      <c r="K19" s="93">
        <v>1289319.98</v>
      </c>
    </row>
    <row r="20" spans="1:11" ht="12.75" customHeight="1" x14ac:dyDescent="0.2">
      <c r="A20" s="183" t="s">
        <v>421</v>
      </c>
      <c r="B20" s="183"/>
      <c r="C20" s="183"/>
      <c r="D20" s="183"/>
      <c r="E20" s="183"/>
      <c r="F20" s="183"/>
      <c r="G20" s="8">
        <v>13</v>
      </c>
      <c r="H20" s="92">
        <f>SUM(H21:H23)</f>
        <v>124528</v>
      </c>
      <c r="I20" s="92">
        <f>SUM(I21:I23)</f>
        <v>124528</v>
      </c>
      <c r="J20" s="92">
        <f>SUM(J21:J23)</f>
        <v>197974.6</v>
      </c>
      <c r="K20" s="92">
        <f>SUM(K21:K23)</f>
        <v>197974.6</v>
      </c>
    </row>
    <row r="21" spans="1:11" ht="12.75" customHeight="1" x14ac:dyDescent="0.2">
      <c r="A21" s="217" t="s">
        <v>105</v>
      </c>
      <c r="B21" s="217"/>
      <c r="C21" s="217"/>
      <c r="D21" s="217"/>
      <c r="E21" s="217"/>
      <c r="F21" s="217"/>
      <c r="G21" s="7">
        <v>14</v>
      </c>
      <c r="H21" s="93">
        <v>71584</v>
      </c>
      <c r="I21" s="93">
        <v>71584</v>
      </c>
      <c r="J21" s="93">
        <v>113308.51</v>
      </c>
      <c r="K21" s="93">
        <v>113308.51</v>
      </c>
    </row>
    <row r="22" spans="1:11" ht="12.75" customHeight="1" x14ac:dyDescent="0.2">
      <c r="A22" s="217" t="s">
        <v>106</v>
      </c>
      <c r="B22" s="217"/>
      <c r="C22" s="217"/>
      <c r="D22" s="217"/>
      <c r="E22" s="217"/>
      <c r="F22" s="217"/>
      <c r="G22" s="7">
        <v>15</v>
      </c>
      <c r="H22" s="93">
        <v>35307</v>
      </c>
      <c r="I22" s="93">
        <v>35307</v>
      </c>
      <c r="J22" s="93">
        <v>56598.49</v>
      </c>
      <c r="K22" s="93">
        <v>56598.49</v>
      </c>
    </row>
    <row r="23" spans="1:11" ht="12.75" customHeight="1" x14ac:dyDescent="0.2">
      <c r="A23" s="217" t="s">
        <v>107</v>
      </c>
      <c r="B23" s="217"/>
      <c r="C23" s="217"/>
      <c r="D23" s="217"/>
      <c r="E23" s="217"/>
      <c r="F23" s="217"/>
      <c r="G23" s="7">
        <v>16</v>
      </c>
      <c r="H23" s="93">
        <v>17637</v>
      </c>
      <c r="I23" s="93">
        <v>17637</v>
      </c>
      <c r="J23" s="93">
        <v>28067.599999999999</v>
      </c>
      <c r="K23" s="93">
        <v>28067.599999999999</v>
      </c>
    </row>
    <row r="24" spans="1:11" ht="12.75" customHeight="1" x14ac:dyDescent="0.2">
      <c r="A24" s="182" t="s">
        <v>108</v>
      </c>
      <c r="B24" s="182"/>
      <c r="C24" s="182"/>
      <c r="D24" s="182"/>
      <c r="E24" s="182"/>
      <c r="F24" s="182"/>
      <c r="G24" s="7">
        <v>17</v>
      </c>
      <c r="H24" s="93">
        <v>2508965</v>
      </c>
      <c r="I24" s="93">
        <v>2508965</v>
      </c>
      <c r="J24" s="93">
        <v>2514203.42</v>
      </c>
      <c r="K24" s="93">
        <v>2514203.42</v>
      </c>
    </row>
    <row r="25" spans="1:11" ht="12.75" customHeight="1" x14ac:dyDescent="0.2">
      <c r="A25" s="182" t="s">
        <v>109</v>
      </c>
      <c r="B25" s="182"/>
      <c r="C25" s="182"/>
      <c r="D25" s="182"/>
      <c r="E25" s="182"/>
      <c r="F25" s="182"/>
      <c r="G25" s="7">
        <v>18</v>
      </c>
      <c r="H25" s="93">
        <v>180796</v>
      </c>
      <c r="I25" s="93">
        <v>180796</v>
      </c>
      <c r="J25" s="93">
        <v>227831.11</v>
      </c>
      <c r="K25" s="93">
        <v>227831.11</v>
      </c>
    </row>
    <row r="26" spans="1:11" ht="12.75" customHeight="1" x14ac:dyDescent="0.2">
      <c r="A26" s="183" t="s">
        <v>422</v>
      </c>
      <c r="B26" s="183"/>
      <c r="C26" s="183"/>
      <c r="D26" s="183"/>
      <c r="E26" s="183"/>
      <c r="F26" s="183"/>
      <c r="G26" s="8">
        <v>19</v>
      </c>
      <c r="H26" s="92">
        <f>H27+H28</f>
        <v>0</v>
      </c>
      <c r="I26" s="92">
        <f>I27+I28</f>
        <v>0</v>
      </c>
      <c r="J26" s="92">
        <f>J27+J28</f>
        <v>0</v>
      </c>
      <c r="K26" s="92">
        <f>K27+K28</f>
        <v>0</v>
      </c>
    </row>
    <row r="27" spans="1:11" ht="12.75" customHeight="1" x14ac:dyDescent="0.2">
      <c r="A27" s="217" t="s">
        <v>122</v>
      </c>
      <c r="B27" s="217"/>
      <c r="C27" s="217"/>
      <c r="D27" s="217"/>
      <c r="E27" s="217"/>
      <c r="F27" s="217"/>
      <c r="G27" s="7">
        <v>20</v>
      </c>
      <c r="H27" s="93">
        <v>0</v>
      </c>
      <c r="I27" s="93">
        <v>0</v>
      </c>
      <c r="J27" s="93">
        <v>0</v>
      </c>
      <c r="K27" s="93">
        <v>0</v>
      </c>
    </row>
    <row r="28" spans="1:11" ht="12.75" customHeight="1" x14ac:dyDescent="0.2">
      <c r="A28" s="217" t="s">
        <v>123</v>
      </c>
      <c r="B28" s="217"/>
      <c r="C28" s="217"/>
      <c r="D28" s="217"/>
      <c r="E28" s="217"/>
      <c r="F28" s="217"/>
      <c r="G28" s="7">
        <v>21</v>
      </c>
      <c r="H28" s="93">
        <v>0</v>
      </c>
      <c r="I28" s="93">
        <v>0</v>
      </c>
      <c r="J28" s="93">
        <v>0</v>
      </c>
      <c r="K28" s="93">
        <v>0</v>
      </c>
    </row>
    <row r="29" spans="1:11" ht="12.75" customHeight="1" x14ac:dyDescent="0.2">
      <c r="A29" s="183" t="s">
        <v>423</v>
      </c>
      <c r="B29" s="183"/>
      <c r="C29" s="183"/>
      <c r="D29" s="183"/>
      <c r="E29" s="183"/>
      <c r="F29" s="183"/>
      <c r="G29" s="8">
        <v>22</v>
      </c>
      <c r="H29" s="92">
        <f>SUM(H30:H35)</f>
        <v>0</v>
      </c>
      <c r="I29" s="92">
        <f>SUM(I30:I35)</f>
        <v>0</v>
      </c>
      <c r="J29" s="92">
        <f>SUM(J30:J35)</f>
        <v>1291.8800000000001</v>
      </c>
      <c r="K29" s="92">
        <f>SUM(K30:K35)</f>
        <v>1291.8800000000001</v>
      </c>
    </row>
    <row r="30" spans="1:11" ht="12.75" customHeight="1" x14ac:dyDescent="0.2">
      <c r="A30" s="217" t="s">
        <v>124</v>
      </c>
      <c r="B30" s="217"/>
      <c r="C30" s="217"/>
      <c r="D30" s="217"/>
      <c r="E30" s="217"/>
      <c r="F30" s="217"/>
      <c r="G30" s="7">
        <v>23</v>
      </c>
      <c r="H30" s="93">
        <v>0</v>
      </c>
      <c r="I30" s="93">
        <v>0</v>
      </c>
      <c r="J30" s="93">
        <v>0</v>
      </c>
      <c r="K30" s="93">
        <v>0</v>
      </c>
    </row>
    <row r="31" spans="1:11" ht="12.75" customHeight="1" x14ac:dyDescent="0.2">
      <c r="A31" s="217" t="s">
        <v>125</v>
      </c>
      <c r="B31" s="217"/>
      <c r="C31" s="217"/>
      <c r="D31" s="217"/>
      <c r="E31" s="217"/>
      <c r="F31" s="217"/>
      <c r="G31" s="7">
        <v>24</v>
      </c>
      <c r="H31" s="93">
        <v>0</v>
      </c>
      <c r="I31" s="93">
        <v>0</v>
      </c>
      <c r="J31" s="93">
        <v>0</v>
      </c>
      <c r="K31" s="93">
        <v>0</v>
      </c>
    </row>
    <row r="32" spans="1:11" ht="12.75" customHeight="1" x14ac:dyDescent="0.2">
      <c r="A32" s="217" t="s">
        <v>126</v>
      </c>
      <c r="B32" s="217"/>
      <c r="C32" s="217"/>
      <c r="D32" s="217"/>
      <c r="E32" s="217"/>
      <c r="F32" s="217"/>
      <c r="G32" s="7">
        <v>25</v>
      </c>
      <c r="H32" s="93">
        <v>0</v>
      </c>
      <c r="I32" s="93">
        <v>0</v>
      </c>
      <c r="J32" s="93">
        <v>0</v>
      </c>
      <c r="K32" s="93">
        <v>0</v>
      </c>
    </row>
    <row r="33" spans="1:11" ht="12.75" customHeight="1" x14ac:dyDescent="0.2">
      <c r="A33" s="217" t="s">
        <v>127</v>
      </c>
      <c r="B33" s="217"/>
      <c r="C33" s="217"/>
      <c r="D33" s="217"/>
      <c r="E33" s="217"/>
      <c r="F33" s="217"/>
      <c r="G33" s="7">
        <v>26</v>
      </c>
      <c r="H33" s="93">
        <v>0</v>
      </c>
      <c r="I33" s="93">
        <v>0</v>
      </c>
      <c r="J33" s="93">
        <v>1291.8800000000001</v>
      </c>
      <c r="K33" s="93">
        <v>1291.8800000000001</v>
      </c>
    </row>
    <row r="34" spans="1:11" ht="12.75" customHeight="1" x14ac:dyDescent="0.2">
      <c r="A34" s="217" t="s">
        <v>128</v>
      </c>
      <c r="B34" s="217"/>
      <c r="C34" s="217"/>
      <c r="D34" s="217"/>
      <c r="E34" s="217"/>
      <c r="F34" s="217"/>
      <c r="G34" s="7">
        <v>27</v>
      </c>
      <c r="H34" s="93">
        <v>0</v>
      </c>
      <c r="I34" s="93">
        <v>0</v>
      </c>
      <c r="J34" s="93">
        <v>0</v>
      </c>
      <c r="K34" s="93">
        <v>0</v>
      </c>
    </row>
    <row r="35" spans="1:11" ht="12.75" customHeight="1" x14ac:dyDescent="0.2">
      <c r="A35" s="217" t="s">
        <v>129</v>
      </c>
      <c r="B35" s="217"/>
      <c r="C35" s="217"/>
      <c r="D35" s="217"/>
      <c r="E35" s="217"/>
      <c r="F35" s="217"/>
      <c r="G35" s="7">
        <v>28</v>
      </c>
      <c r="H35" s="93">
        <v>0</v>
      </c>
      <c r="I35" s="93">
        <v>0</v>
      </c>
      <c r="J35" s="93">
        <v>0</v>
      </c>
      <c r="K35" s="93">
        <v>0</v>
      </c>
    </row>
    <row r="36" spans="1:11" ht="12.75" customHeight="1" x14ac:dyDescent="0.2">
      <c r="A36" s="182" t="s">
        <v>110</v>
      </c>
      <c r="B36" s="182"/>
      <c r="C36" s="182"/>
      <c r="D36" s="182"/>
      <c r="E36" s="182"/>
      <c r="F36" s="182"/>
      <c r="G36" s="7">
        <v>29</v>
      </c>
      <c r="H36" s="93">
        <v>14596</v>
      </c>
      <c r="I36" s="93">
        <v>14596</v>
      </c>
      <c r="J36" s="93">
        <v>7761.57</v>
      </c>
      <c r="K36" s="93">
        <v>7761.57</v>
      </c>
    </row>
    <row r="37" spans="1:11" ht="12.75" customHeight="1" x14ac:dyDescent="0.2">
      <c r="A37" s="216" t="s">
        <v>352</v>
      </c>
      <c r="B37" s="216"/>
      <c r="C37" s="216"/>
      <c r="D37" s="216"/>
      <c r="E37" s="216"/>
      <c r="F37" s="216"/>
      <c r="G37" s="8">
        <v>30</v>
      </c>
      <c r="H37" s="92">
        <f>SUM(H38:H47)</f>
        <v>46791</v>
      </c>
      <c r="I37" s="92">
        <f>SUM(I38:I47)</f>
        <v>46791</v>
      </c>
      <c r="J37" s="92">
        <f>SUM(J38:J47)</f>
        <v>12294.12</v>
      </c>
      <c r="K37" s="92">
        <f>SUM(K38:K47)</f>
        <v>12294.12</v>
      </c>
    </row>
    <row r="38" spans="1:11" ht="12.75" customHeight="1" x14ac:dyDescent="0.2">
      <c r="A38" s="182" t="s">
        <v>130</v>
      </c>
      <c r="B38" s="182"/>
      <c r="C38" s="182"/>
      <c r="D38" s="182"/>
      <c r="E38" s="182"/>
      <c r="F38" s="182"/>
      <c r="G38" s="7">
        <v>31</v>
      </c>
      <c r="H38" s="93">
        <v>0</v>
      </c>
      <c r="I38" s="93">
        <v>0</v>
      </c>
      <c r="J38" s="93">
        <v>0</v>
      </c>
      <c r="K38" s="93">
        <v>0</v>
      </c>
    </row>
    <row r="39" spans="1:11" ht="25.15" customHeight="1" x14ac:dyDescent="0.2">
      <c r="A39" s="182" t="s">
        <v>131</v>
      </c>
      <c r="B39" s="182"/>
      <c r="C39" s="182"/>
      <c r="D39" s="182"/>
      <c r="E39" s="182"/>
      <c r="F39" s="182"/>
      <c r="G39" s="7">
        <v>32</v>
      </c>
      <c r="H39" s="93">
        <v>0</v>
      </c>
      <c r="I39" s="93">
        <v>0</v>
      </c>
      <c r="J39" s="93">
        <v>0</v>
      </c>
      <c r="K39" s="93">
        <v>0</v>
      </c>
    </row>
    <row r="40" spans="1:11" ht="25.15" customHeight="1" x14ac:dyDescent="0.2">
      <c r="A40" s="182" t="s">
        <v>132</v>
      </c>
      <c r="B40" s="182"/>
      <c r="C40" s="182"/>
      <c r="D40" s="182"/>
      <c r="E40" s="182"/>
      <c r="F40" s="182"/>
      <c r="G40" s="7">
        <v>33</v>
      </c>
      <c r="H40" s="93">
        <v>0</v>
      </c>
      <c r="I40" s="93">
        <v>0</v>
      </c>
      <c r="J40" s="93">
        <v>0</v>
      </c>
      <c r="K40" s="93">
        <v>0</v>
      </c>
    </row>
    <row r="41" spans="1:11" ht="25.15" customHeight="1" x14ac:dyDescent="0.2">
      <c r="A41" s="182" t="s">
        <v>133</v>
      </c>
      <c r="B41" s="182"/>
      <c r="C41" s="182"/>
      <c r="D41" s="182"/>
      <c r="E41" s="182"/>
      <c r="F41" s="182"/>
      <c r="G41" s="7">
        <v>34</v>
      </c>
      <c r="H41" s="93">
        <v>0</v>
      </c>
      <c r="I41" s="93">
        <v>0</v>
      </c>
      <c r="J41" s="93">
        <v>0</v>
      </c>
      <c r="K41" s="93">
        <v>0</v>
      </c>
    </row>
    <row r="42" spans="1:11" ht="25.15" customHeight="1" x14ac:dyDescent="0.2">
      <c r="A42" s="182" t="s">
        <v>134</v>
      </c>
      <c r="B42" s="182"/>
      <c r="C42" s="182"/>
      <c r="D42" s="182"/>
      <c r="E42" s="182"/>
      <c r="F42" s="182"/>
      <c r="G42" s="7">
        <v>35</v>
      </c>
      <c r="H42" s="93">
        <v>0</v>
      </c>
      <c r="I42" s="93">
        <v>0</v>
      </c>
      <c r="J42" s="93">
        <v>0</v>
      </c>
      <c r="K42" s="93">
        <v>0</v>
      </c>
    </row>
    <row r="43" spans="1:11" ht="12.75" customHeight="1" x14ac:dyDescent="0.2">
      <c r="A43" s="182" t="s">
        <v>135</v>
      </c>
      <c r="B43" s="182"/>
      <c r="C43" s="182"/>
      <c r="D43" s="182"/>
      <c r="E43" s="182"/>
      <c r="F43" s="182"/>
      <c r="G43" s="7">
        <v>36</v>
      </c>
      <c r="H43" s="93">
        <v>0</v>
      </c>
      <c r="I43" s="93">
        <v>0</v>
      </c>
      <c r="J43" s="93">
        <v>0</v>
      </c>
      <c r="K43" s="93">
        <v>0</v>
      </c>
    </row>
    <row r="44" spans="1:11" ht="12.75" customHeight="1" x14ac:dyDescent="0.2">
      <c r="A44" s="182" t="s">
        <v>136</v>
      </c>
      <c r="B44" s="182"/>
      <c r="C44" s="182"/>
      <c r="D44" s="182"/>
      <c r="E44" s="182"/>
      <c r="F44" s="182"/>
      <c r="G44" s="7">
        <v>37</v>
      </c>
      <c r="H44" s="93">
        <v>0</v>
      </c>
      <c r="I44" s="93">
        <v>0</v>
      </c>
      <c r="J44" s="93">
        <v>12294.12</v>
      </c>
      <c r="K44" s="93">
        <v>12294.12</v>
      </c>
    </row>
    <row r="45" spans="1:11" ht="12.75" customHeight="1" x14ac:dyDescent="0.2">
      <c r="A45" s="182" t="s">
        <v>137</v>
      </c>
      <c r="B45" s="182"/>
      <c r="C45" s="182"/>
      <c r="D45" s="182"/>
      <c r="E45" s="182"/>
      <c r="F45" s="182"/>
      <c r="G45" s="7">
        <v>38</v>
      </c>
      <c r="H45" s="93">
        <v>0</v>
      </c>
      <c r="I45" s="93">
        <v>0</v>
      </c>
      <c r="J45" s="93">
        <v>0</v>
      </c>
      <c r="K45" s="93">
        <v>0</v>
      </c>
    </row>
    <row r="46" spans="1:11" ht="12.75" customHeight="1" x14ac:dyDescent="0.2">
      <c r="A46" s="182" t="s">
        <v>138</v>
      </c>
      <c r="B46" s="182"/>
      <c r="C46" s="182"/>
      <c r="D46" s="182"/>
      <c r="E46" s="182"/>
      <c r="F46" s="182"/>
      <c r="G46" s="7">
        <v>39</v>
      </c>
      <c r="H46" s="93">
        <v>20041</v>
      </c>
      <c r="I46" s="93">
        <v>20041</v>
      </c>
      <c r="J46" s="93">
        <v>0</v>
      </c>
      <c r="K46" s="93">
        <v>0</v>
      </c>
    </row>
    <row r="47" spans="1:11" ht="12.75" customHeight="1" x14ac:dyDescent="0.2">
      <c r="A47" s="182" t="s">
        <v>139</v>
      </c>
      <c r="B47" s="182"/>
      <c r="C47" s="182"/>
      <c r="D47" s="182"/>
      <c r="E47" s="182"/>
      <c r="F47" s="182"/>
      <c r="G47" s="7">
        <v>40</v>
      </c>
      <c r="H47" s="93">
        <v>26750</v>
      </c>
      <c r="I47" s="93">
        <v>26750</v>
      </c>
      <c r="J47" s="93">
        <v>0</v>
      </c>
      <c r="K47" s="93">
        <v>0</v>
      </c>
    </row>
    <row r="48" spans="1:11" ht="12.75" customHeight="1" x14ac:dyDescent="0.2">
      <c r="A48" s="216" t="s">
        <v>353</v>
      </c>
      <c r="B48" s="216"/>
      <c r="C48" s="216"/>
      <c r="D48" s="216"/>
      <c r="E48" s="216"/>
      <c r="F48" s="216"/>
      <c r="G48" s="8">
        <v>41</v>
      </c>
      <c r="H48" s="92">
        <f>SUM(H49:H55)</f>
        <v>839153</v>
      </c>
      <c r="I48" s="92">
        <f>SUM(I49:I55)</f>
        <v>839153</v>
      </c>
      <c r="J48" s="92">
        <f>SUM(J49:J55)</f>
        <v>3006292.88</v>
      </c>
      <c r="K48" s="92">
        <f>SUM(K49:K55)</f>
        <v>3006292.88</v>
      </c>
    </row>
    <row r="49" spans="1:11" ht="25.15" customHeight="1" x14ac:dyDescent="0.2">
      <c r="A49" s="182" t="s">
        <v>140</v>
      </c>
      <c r="B49" s="182"/>
      <c r="C49" s="182"/>
      <c r="D49" s="182"/>
      <c r="E49" s="182"/>
      <c r="F49" s="182"/>
      <c r="G49" s="7">
        <v>42</v>
      </c>
      <c r="H49" s="93">
        <v>0</v>
      </c>
      <c r="I49" s="93">
        <v>0</v>
      </c>
      <c r="J49" s="93">
        <v>0</v>
      </c>
      <c r="K49" s="93">
        <v>0</v>
      </c>
    </row>
    <row r="50" spans="1:11" ht="12.75" customHeight="1" x14ac:dyDescent="0.2">
      <c r="A50" s="220" t="s">
        <v>141</v>
      </c>
      <c r="B50" s="220"/>
      <c r="C50" s="220"/>
      <c r="D50" s="220"/>
      <c r="E50" s="220"/>
      <c r="F50" s="220"/>
      <c r="G50" s="7">
        <v>43</v>
      </c>
      <c r="H50" s="93">
        <v>0</v>
      </c>
      <c r="I50" s="93">
        <v>0</v>
      </c>
      <c r="J50" s="93">
        <v>0</v>
      </c>
      <c r="K50" s="93">
        <v>0</v>
      </c>
    </row>
    <row r="51" spans="1:11" ht="12.75" customHeight="1" x14ac:dyDescent="0.2">
      <c r="A51" s="220" t="s">
        <v>142</v>
      </c>
      <c r="B51" s="220"/>
      <c r="C51" s="220"/>
      <c r="D51" s="220"/>
      <c r="E51" s="220"/>
      <c r="F51" s="220"/>
      <c r="G51" s="7">
        <v>44</v>
      </c>
      <c r="H51" s="93">
        <v>459335</v>
      </c>
      <c r="I51" s="93">
        <v>459335</v>
      </c>
      <c r="J51" s="93">
        <v>358235.15</v>
      </c>
      <c r="K51" s="93">
        <v>358235.15</v>
      </c>
    </row>
    <row r="52" spans="1:11" ht="12.75" customHeight="1" x14ac:dyDescent="0.2">
      <c r="A52" s="220" t="s">
        <v>143</v>
      </c>
      <c r="B52" s="220"/>
      <c r="C52" s="220"/>
      <c r="D52" s="220"/>
      <c r="E52" s="220"/>
      <c r="F52" s="220"/>
      <c r="G52" s="7">
        <v>45</v>
      </c>
      <c r="H52" s="93">
        <v>18</v>
      </c>
      <c r="I52" s="93">
        <v>18</v>
      </c>
      <c r="J52" s="93">
        <v>0</v>
      </c>
      <c r="K52" s="93">
        <v>0</v>
      </c>
    </row>
    <row r="53" spans="1:11" ht="12.75" customHeight="1" x14ac:dyDescent="0.2">
      <c r="A53" s="220" t="s">
        <v>144</v>
      </c>
      <c r="B53" s="220"/>
      <c r="C53" s="220"/>
      <c r="D53" s="220"/>
      <c r="E53" s="220"/>
      <c r="F53" s="220"/>
      <c r="G53" s="7">
        <v>46</v>
      </c>
      <c r="H53" s="93">
        <v>0</v>
      </c>
      <c r="I53" s="93">
        <v>0</v>
      </c>
      <c r="J53" s="93">
        <v>2419207.73</v>
      </c>
      <c r="K53" s="93">
        <v>2419207.73</v>
      </c>
    </row>
    <row r="54" spans="1:11" ht="12.75" customHeight="1" x14ac:dyDescent="0.2">
      <c r="A54" s="220" t="s">
        <v>145</v>
      </c>
      <c r="B54" s="220"/>
      <c r="C54" s="220"/>
      <c r="D54" s="220"/>
      <c r="E54" s="220"/>
      <c r="F54" s="220"/>
      <c r="G54" s="7">
        <v>47</v>
      </c>
      <c r="H54" s="93">
        <v>0</v>
      </c>
      <c r="I54" s="93">
        <v>0</v>
      </c>
      <c r="J54" s="93">
        <v>0</v>
      </c>
      <c r="K54" s="93">
        <v>0</v>
      </c>
    </row>
    <row r="55" spans="1:11" ht="12.75" customHeight="1" x14ac:dyDescent="0.2">
      <c r="A55" s="220" t="s">
        <v>146</v>
      </c>
      <c r="B55" s="220"/>
      <c r="C55" s="220"/>
      <c r="D55" s="220"/>
      <c r="E55" s="220"/>
      <c r="F55" s="220"/>
      <c r="G55" s="7">
        <v>48</v>
      </c>
      <c r="H55" s="93">
        <v>379800</v>
      </c>
      <c r="I55" s="93">
        <v>379800</v>
      </c>
      <c r="J55" s="93">
        <v>228850</v>
      </c>
      <c r="K55" s="93">
        <v>228850</v>
      </c>
    </row>
    <row r="56" spans="1:11" ht="22.15" customHeight="1" x14ac:dyDescent="0.2">
      <c r="A56" s="222" t="s">
        <v>147</v>
      </c>
      <c r="B56" s="222"/>
      <c r="C56" s="222"/>
      <c r="D56" s="222"/>
      <c r="E56" s="222"/>
      <c r="F56" s="222"/>
      <c r="G56" s="7">
        <v>49</v>
      </c>
      <c r="H56" s="93">
        <v>0</v>
      </c>
      <c r="I56" s="93">
        <v>0</v>
      </c>
      <c r="J56" s="93">
        <v>0</v>
      </c>
      <c r="K56" s="93">
        <v>0</v>
      </c>
    </row>
    <row r="57" spans="1:11" ht="12.75" customHeight="1" x14ac:dyDescent="0.2">
      <c r="A57" s="222" t="s">
        <v>148</v>
      </c>
      <c r="B57" s="222"/>
      <c r="C57" s="222"/>
      <c r="D57" s="222"/>
      <c r="E57" s="222"/>
      <c r="F57" s="222"/>
      <c r="G57" s="7">
        <v>50</v>
      </c>
      <c r="H57" s="93">
        <v>1223910</v>
      </c>
      <c r="I57" s="93">
        <v>1223910</v>
      </c>
      <c r="J57" s="93">
        <v>904321.46</v>
      </c>
      <c r="K57" s="93">
        <v>904321.46</v>
      </c>
    </row>
    <row r="58" spans="1:11" ht="24.6" customHeight="1" x14ac:dyDescent="0.2">
      <c r="A58" s="222" t="s">
        <v>149</v>
      </c>
      <c r="B58" s="222"/>
      <c r="C58" s="222"/>
      <c r="D58" s="222"/>
      <c r="E58" s="222"/>
      <c r="F58" s="222"/>
      <c r="G58" s="7">
        <v>51</v>
      </c>
      <c r="H58" s="93">
        <v>0</v>
      </c>
      <c r="I58" s="93">
        <v>0</v>
      </c>
      <c r="J58" s="93">
        <v>0</v>
      </c>
      <c r="K58" s="93">
        <v>0</v>
      </c>
    </row>
    <row r="59" spans="1:11" ht="12.75" customHeight="1" x14ac:dyDescent="0.2">
      <c r="A59" s="222" t="s">
        <v>150</v>
      </c>
      <c r="B59" s="222"/>
      <c r="C59" s="222"/>
      <c r="D59" s="222"/>
      <c r="E59" s="222"/>
      <c r="F59" s="222"/>
      <c r="G59" s="7">
        <v>52</v>
      </c>
      <c r="H59" s="93">
        <v>0</v>
      </c>
      <c r="I59" s="93">
        <v>0</v>
      </c>
      <c r="J59" s="93">
        <v>0</v>
      </c>
      <c r="K59" s="93">
        <v>0</v>
      </c>
    </row>
    <row r="60" spans="1:11" ht="12.75" customHeight="1" x14ac:dyDescent="0.2">
      <c r="A60" s="216" t="s">
        <v>354</v>
      </c>
      <c r="B60" s="216"/>
      <c r="C60" s="216"/>
      <c r="D60" s="216"/>
      <c r="E60" s="216"/>
      <c r="F60" s="216"/>
      <c r="G60" s="8">
        <v>53</v>
      </c>
      <c r="H60" s="92">
        <f>H8+H37+H56+H57</f>
        <v>9194686</v>
      </c>
      <c r="I60" s="92">
        <f t="shared" ref="I60:K60" si="0">I8+I37+I56+I57</f>
        <v>9194686</v>
      </c>
      <c r="J60" s="92">
        <f t="shared" si="0"/>
        <v>8826165.2800000012</v>
      </c>
      <c r="K60" s="92">
        <f t="shared" si="0"/>
        <v>8826165.2800000012</v>
      </c>
    </row>
    <row r="61" spans="1:11" ht="12.75" customHeight="1" x14ac:dyDescent="0.2">
      <c r="A61" s="216" t="s">
        <v>355</v>
      </c>
      <c r="B61" s="216"/>
      <c r="C61" s="216"/>
      <c r="D61" s="216"/>
      <c r="E61" s="216"/>
      <c r="F61" s="216"/>
      <c r="G61" s="8">
        <v>54</v>
      </c>
      <c r="H61" s="92">
        <f>H14+H48+H58+H59</f>
        <v>4856606</v>
      </c>
      <c r="I61" s="92">
        <f t="shared" ref="I61:K61" si="1">I14+I48+I58+I59</f>
        <v>4856606</v>
      </c>
      <c r="J61" s="92">
        <f t="shared" si="1"/>
        <v>7257657.9199999999</v>
      </c>
      <c r="K61" s="92">
        <f t="shared" si="1"/>
        <v>7257657.9199999999</v>
      </c>
    </row>
    <row r="62" spans="1:11" ht="12.75" customHeight="1" x14ac:dyDescent="0.2">
      <c r="A62" s="216" t="s">
        <v>356</v>
      </c>
      <c r="B62" s="216"/>
      <c r="C62" s="216"/>
      <c r="D62" s="216"/>
      <c r="E62" s="216"/>
      <c r="F62" s="216"/>
      <c r="G62" s="8">
        <v>55</v>
      </c>
      <c r="H62" s="92">
        <f>H60-H61</f>
        <v>4338080</v>
      </c>
      <c r="I62" s="92">
        <f t="shared" ref="I62:K62" si="2">I60-I61</f>
        <v>4338080</v>
      </c>
      <c r="J62" s="92">
        <f t="shared" si="2"/>
        <v>1568507.3600000013</v>
      </c>
      <c r="K62" s="92">
        <f t="shared" si="2"/>
        <v>1568507.3600000013</v>
      </c>
    </row>
    <row r="63" spans="1:11" ht="12.75" customHeight="1" x14ac:dyDescent="0.2">
      <c r="A63" s="221" t="s">
        <v>357</v>
      </c>
      <c r="B63" s="221"/>
      <c r="C63" s="221"/>
      <c r="D63" s="221"/>
      <c r="E63" s="221"/>
      <c r="F63" s="221"/>
      <c r="G63" s="8">
        <v>56</v>
      </c>
      <c r="H63" s="92">
        <f>+IF((H60-H61)&gt;0,(H60-H61),0)</f>
        <v>4338080</v>
      </c>
      <c r="I63" s="92">
        <f t="shared" ref="I63:K63" si="3">+IF((I60-I61)&gt;0,(I60-I61),0)</f>
        <v>4338080</v>
      </c>
      <c r="J63" s="92">
        <f t="shared" si="3"/>
        <v>1568507.3600000013</v>
      </c>
      <c r="K63" s="92">
        <f t="shared" si="3"/>
        <v>1568507.3600000013</v>
      </c>
    </row>
    <row r="64" spans="1:11" ht="12.75" customHeight="1" x14ac:dyDescent="0.2">
      <c r="A64" s="221" t="s">
        <v>358</v>
      </c>
      <c r="B64" s="221"/>
      <c r="C64" s="221"/>
      <c r="D64" s="221"/>
      <c r="E64" s="221"/>
      <c r="F64" s="221"/>
      <c r="G64" s="8">
        <v>57</v>
      </c>
      <c r="H64" s="92">
        <f>+IF((H60-H61)&lt;0,(H60-H61),0)</f>
        <v>0</v>
      </c>
      <c r="I64" s="92">
        <f t="shared" ref="I64:K64" si="4">+IF((I60-I61)&lt;0,(I60-I61),0)</f>
        <v>0</v>
      </c>
      <c r="J64" s="92">
        <f t="shared" si="4"/>
        <v>0</v>
      </c>
      <c r="K64" s="92">
        <f t="shared" si="4"/>
        <v>0</v>
      </c>
    </row>
    <row r="65" spans="1:11" ht="12.75" customHeight="1" x14ac:dyDescent="0.2">
      <c r="A65" s="222" t="s">
        <v>111</v>
      </c>
      <c r="B65" s="222"/>
      <c r="C65" s="222"/>
      <c r="D65" s="222"/>
      <c r="E65" s="222"/>
      <c r="F65" s="222"/>
      <c r="G65" s="7">
        <v>58</v>
      </c>
      <c r="H65" s="93">
        <v>560349</v>
      </c>
      <c r="I65" s="93">
        <v>560349</v>
      </c>
      <c r="J65" s="93">
        <v>158293.56</v>
      </c>
      <c r="K65" s="93">
        <v>158293.56</v>
      </c>
    </row>
    <row r="66" spans="1:11" ht="12.75" customHeight="1" x14ac:dyDescent="0.2">
      <c r="A66" s="216" t="s">
        <v>359</v>
      </c>
      <c r="B66" s="216"/>
      <c r="C66" s="216"/>
      <c r="D66" s="216"/>
      <c r="E66" s="216"/>
      <c r="F66" s="216"/>
      <c r="G66" s="8">
        <v>59</v>
      </c>
      <c r="H66" s="92">
        <f>H62-H65</f>
        <v>3777731</v>
      </c>
      <c r="I66" s="92">
        <f t="shared" ref="I66:K66" si="5">I62-I65</f>
        <v>3777731</v>
      </c>
      <c r="J66" s="92">
        <f t="shared" si="5"/>
        <v>1410213.8000000012</v>
      </c>
      <c r="K66" s="92">
        <f t="shared" si="5"/>
        <v>1410213.8000000012</v>
      </c>
    </row>
    <row r="67" spans="1:11" ht="12.75" customHeight="1" x14ac:dyDescent="0.2">
      <c r="A67" s="221" t="s">
        <v>360</v>
      </c>
      <c r="B67" s="221"/>
      <c r="C67" s="221"/>
      <c r="D67" s="221"/>
      <c r="E67" s="221"/>
      <c r="F67" s="221"/>
      <c r="G67" s="8">
        <v>60</v>
      </c>
      <c r="H67" s="92">
        <f>+IF((H62-H65)&gt;0,(H62-H65),0)</f>
        <v>3777731</v>
      </c>
      <c r="I67" s="92">
        <f t="shared" ref="I67:K67" si="6">+IF((I62-I65)&gt;0,(I62-I65),0)</f>
        <v>3777731</v>
      </c>
      <c r="J67" s="92">
        <f t="shared" si="6"/>
        <v>1410213.8000000012</v>
      </c>
      <c r="K67" s="92">
        <f t="shared" si="6"/>
        <v>1410213.8000000012</v>
      </c>
    </row>
    <row r="68" spans="1:11" ht="12.75" customHeight="1" x14ac:dyDescent="0.2">
      <c r="A68" s="221" t="s">
        <v>361</v>
      </c>
      <c r="B68" s="221"/>
      <c r="C68" s="221"/>
      <c r="D68" s="221"/>
      <c r="E68" s="221"/>
      <c r="F68" s="221"/>
      <c r="G68" s="8">
        <v>61</v>
      </c>
      <c r="H68" s="92">
        <f>+IF((H62-H65)&lt;0,(H62-H65),0)</f>
        <v>0</v>
      </c>
      <c r="I68" s="92">
        <f t="shared" ref="I68:K68" si="7">+IF((I62-I65)&lt;0,(I62-I65),0)</f>
        <v>0</v>
      </c>
      <c r="J68" s="92">
        <f t="shared" si="7"/>
        <v>0</v>
      </c>
      <c r="K68" s="92">
        <f t="shared" si="7"/>
        <v>0</v>
      </c>
    </row>
    <row r="69" spans="1:11" x14ac:dyDescent="0.2">
      <c r="A69" s="223" t="s">
        <v>151</v>
      </c>
      <c r="B69" s="223"/>
      <c r="C69" s="223"/>
      <c r="D69" s="223"/>
      <c r="E69" s="223"/>
      <c r="F69" s="223"/>
      <c r="G69" s="224"/>
      <c r="H69" s="224"/>
      <c r="I69" s="224"/>
      <c r="J69" s="225"/>
      <c r="K69" s="225"/>
    </row>
    <row r="70" spans="1:11" ht="22.15" customHeight="1" x14ac:dyDescent="0.2">
      <c r="A70" s="216" t="s">
        <v>362</v>
      </c>
      <c r="B70" s="216"/>
      <c r="C70" s="216"/>
      <c r="D70" s="216"/>
      <c r="E70" s="216"/>
      <c r="F70" s="216"/>
      <c r="G70" s="8">
        <v>62</v>
      </c>
      <c r="H70" s="92">
        <f>H71-H72</f>
        <v>0</v>
      </c>
      <c r="I70" s="92">
        <f>I71-I72</f>
        <v>0</v>
      </c>
      <c r="J70" s="92">
        <f>J71-J72</f>
        <v>0</v>
      </c>
      <c r="K70" s="92">
        <f>K71-K72</f>
        <v>0</v>
      </c>
    </row>
    <row r="71" spans="1:11" ht="12.75" customHeight="1" x14ac:dyDescent="0.2">
      <c r="A71" s="220" t="s">
        <v>152</v>
      </c>
      <c r="B71" s="220"/>
      <c r="C71" s="220"/>
      <c r="D71" s="220"/>
      <c r="E71" s="220"/>
      <c r="F71" s="220"/>
      <c r="G71" s="7">
        <v>63</v>
      </c>
      <c r="H71" s="93">
        <v>0</v>
      </c>
      <c r="I71" s="93">
        <v>0</v>
      </c>
      <c r="J71" s="93">
        <v>0</v>
      </c>
      <c r="K71" s="93">
        <v>0</v>
      </c>
    </row>
    <row r="72" spans="1:11" ht="12.75" customHeight="1" x14ac:dyDescent="0.2">
      <c r="A72" s="220" t="s">
        <v>153</v>
      </c>
      <c r="B72" s="220"/>
      <c r="C72" s="220"/>
      <c r="D72" s="220"/>
      <c r="E72" s="220"/>
      <c r="F72" s="220"/>
      <c r="G72" s="7">
        <v>64</v>
      </c>
      <c r="H72" s="93">
        <v>0</v>
      </c>
      <c r="I72" s="93">
        <v>0</v>
      </c>
      <c r="J72" s="93">
        <v>0</v>
      </c>
      <c r="K72" s="93">
        <v>0</v>
      </c>
    </row>
    <row r="73" spans="1:11" ht="12.75" customHeight="1" x14ac:dyDescent="0.2">
      <c r="A73" s="222" t="s">
        <v>154</v>
      </c>
      <c r="B73" s="222"/>
      <c r="C73" s="222"/>
      <c r="D73" s="222"/>
      <c r="E73" s="222"/>
      <c r="F73" s="222"/>
      <c r="G73" s="7">
        <v>65</v>
      </c>
      <c r="H73" s="93">
        <v>0</v>
      </c>
      <c r="I73" s="93">
        <v>0</v>
      </c>
      <c r="J73" s="93">
        <v>0</v>
      </c>
      <c r="K73" s="93">
        <v>0</v>
      </c>
    </row>
    <row r="74" spans="1:11" ht="12.75" customHeight="1" x14ac:dyDescent="0.2">
      <c r="A74" s="221" t="s">
        <v>363</v>
      </c>
      <c r="B74" s="221"/>
      <c r="C74" s="221"/>
      <c r="D74" s="221"/>
      <c r="E74" s="221"/>
      <c r="F74" s="221"/>
      <c r="G74" s="8">
        <v>66</v>
      </c>
      <c r="H74" s="94">
        <v>0</v>
      </c>
      <c r="I74" s="94">
        <v>0</v>
      </c>
      <c r="J74" s="94">
        <v>0</v>
      </c>
      <c r="K74" s="94">
        <v>0</v>
      </c>
    </row>
    <row r="75" spans="1:11" ht="12.75" customHeight="1" x14ac:dyDescent="0.2">
      <c r="A75" s="221" t="s">
        <v>364</v>
      </c>
      <c r="B75" s="221"/>
      <c r="C75" s="221"/>
      <c r="D75" s="221"/>
      <c r="E75" s="221"/>
      <c r="F75" s="221"/>
      <c r="G75" s="8">
        <v>67</v>
      </c>
      <c r="H75" s="94">
        <v>0</v>
      </c>
      <c r="I75" s="94">
        <v>0</v>
      </c>
      <c r="J75" s="94">
        <v>0</v>
      </c>
      <c r="K75" s="94">
        <v>0</v>
      </c>
    </row>
    <row r="76" spans="1:11" x14ac:dyDescent="0.2">
      <c r="A76" s="223" t="s">
        <v>155</v>
      </c>
      <c r="B76" s="223"/>
      <c r="C76" s="223"/>
      <c r="D76" s="223"/>
      <c r="E76" s="223"/>
      <c r="F76" s="223"/>
      <c r="G76" s="224"/>
      <c r="H76" s="224"/>
      <c r="I76" s="224"/>
      <c r="J76" s="225"/>
      <c r="K76" s="225"/>
    </row>
    <row r="77" spans="1:11" ht="12.75" customHeight="1" x14ac:dyDescent="0.2">
      <c r="A77" s="216" t="s">
        <v>365</v>
      </c>
      <c r="B77" s="216"/>
      <c r="C77" s="216"/>
      <c r="D77" s="216"/>
      <c r="E77" s="216"/>
      <c r="F77" s="216"/>
      <c r="G77" s="8">
        <v>68</v>
      </c>
      <c r="H77" s="94">
        <v>0</v>
      </c>
      <c r="I77" s="94">
        <v>0</v>
      </c>
      <c r="J77" s="94">
        <v>0</v>
      </c>
      <c r="K77" s="94">
        <v>0</v>
      </c>
    </row>
    <row r="78" spans="1:11" ht="12.75" customHeight="1" x14ac:dyDescent="0.2">
      <c r="A78" s="226" t="s">
        <v>366</v>
      </c>
      <c r="B78" s="226"/>
      <c r="C78" s="226"/>
      <c r="D78" s="226"/>
      <c r="E78" s="226"/>
      <c r="F78" s="226"/>
      <c r="G78" s="20">
        <v>69</v>
      </c>
      <c r="H78" s="95">
        <v>0</v>
      </c>
      <c r="I78" s="95">
        <v>0</v>
      </c>
      <c r="J78" s="95">
        <v>0</v>
      </c>
      <c r="K78" s="95">
        <v>0</v>
      </c>
    </row>
    <row r="79" spans="1:11" ht="12.75" customHeight="1" x14ac:dyDescent="0.2">
      <c r="A79" s="226" t="s">
        <v>367</v>
      </c>
      <c r="B79" s="226"/>
      <c r="C79" s="226"/>
      <c r="D79" s="226"/>
      <c r="E79" s="226"/>
      <c r="F79" s="226"/>
      <c r="G79" s="20">
        <v>70</v>
      </c>
      <c r="H79" s="95">
        <v>0</v>
      </c>
      <c r="I79" s="95">
        <v>0</v>
      </c>
      <c r="J79" s="95">
        <v>0</v>
      </c>
      <c r="K79" s="95">
        <v>0</v>
      </c>
    </row>
    <row r="80" spans="1:11" ht="12.75" customHeight="1" x14ac:dyDescent="0.2">
      <c r="A80" s="216" t="s">
        <v>368</v>
      </c>
      <c r="B80" s="216"/>
      <c r="C80" s="216"/>
      <c r="D80" s="216"/>
      <c r="E80" s="216"/>
      <c r="F80" s="216"/>
      <c r="G80" s="8">
        <v>71</v>
      </c>
      <c r="H80" s="94">
        <v>0</v>
      </c>
      <c r="I80" s="94">
        <v>0</v>
      </c>
      <c r="J80" s="94">
        <v>0</v>
      </c>
      <c r="K80" s="94">
        <v>0</v>
      </c>
    </row>
    <row r="81" spans="1:11" ht="12.75" customHeight="1" x14ac:dyDescent="0.2">
      <c r="A81" s="216" t="s">
        <v>369</v>
      </c>
      <c r="B81" s="216"/>
      <c r="C81" s="216"/>
      <c r="D81" s="216"/>
      <c r="E81" s="216"/>
      <c r="F81" s="216"/>
      <c r="G81" s="8">
        <v>72</v>
      </c>
      <c r="H81" s="94">
        <v>0</v>
      </c>
      <c r="I81" s="94">
        <v>0</v>
      </c>
      <c r="J81" s="94">
        <v>0</v>
      </c>
      <c r="K81" s="94">
        <v>0</v>
      </c>
    </row>
    <row r="82" spans="1:11" ht="12.75" customHeight="1" x14ac:dyDescent="0.2">
      <c r="A82" s="221" t="s">
        <v>370</v>
      </c>
      <c r="B82" s="221"/>
      <c r="C82" s="221"/>
      <c r="D82" s="221"/>
      <c r="E82" s="221"/>
      <c r="F82" s="221"/>
      <c r="G82" s="8">
        <v>73</v>
      </c>
      <c r="H82" s="94">
        <v>0</v>
      </c>
      <c r="I82" s="94">
        <v>0</v>
      </c>
      <c r="J82" s="94">
        <v>0</v>
      </c>
      <c r="K82" s="94">
        <v>0</v>
      </c>
    </row>
    <row r="83" spans="1:11" ht="12.75" customHeight="1" x14ac:dyDescent="0.2">
      <c r="A83" s="221" t="s">
        <v>371</v>
      </c>
      <c r="B83" s="221"/>
      <c r="C83" s="221"/>
      <c r="D83" s="221"/>
      <c r="E83" s="221"/>
      <c r="F83" s="221"/>
      <c r="G83" s="8">
        <v>74</v>
      </c>
      <c r="H83" s="94">
        <v>0</v>
      </c>
      <c r="I83" s="94">
        <v>0</v>
      </c>
      <c r="J83" s="94">
        <v>0</v>
      </c>
      <c r="K83" s="94">
        <v>0</v>
      </c>
    </row>
    <row r="84" spans="1:11" x14ac:dyDescent="0.2">
      <c r="A84" s="223" t="s">
        <v>112</v>
      </c>
      <c r="B84" s="223"/>
      <c r="C84" s="223"/>
      <c r="D84" s="223"/>
      <c r="E84" s="223"/>
      <c r="F84" s="223"/>
      <c r="G84" s="224"/>
      <c r="H84" s="224"/>
      <c r="I84" s="224"/>
      <c r="J84" s="225"/>
      <c r="K84" s="225"/>
    </row>
    <row r="85" spans="1:11" ht="12.75" customHeight="1" x14ac:dyDescent="0.2">
      <c r="A85" s="227" t="s">
        <v>372</v>
      </c>
      <c r="B85" s="227"/>
      <c r="C85" s="227"/>
      <c r="D85" s="227"/>
      <c r="E85" s="227"/>
      <c r="F85" s="227"/>
      <c r="G85" s="8">
        <v>75</v>
      </c>
      <c r="H85" s="96">
        <f>H86+H87</f>
        <v>0</v>
      </c>
      <c r="I85" s="96">
        <f>I86+I87</f>
        <v>0</v>
      </c>
      <c r="J85" s="96">
        <f>J86+J87</f>
        <v>0</v>
      </c>
      <c r="K85" s="96">
        <f>K86+K87</f>
        <v>0</v>
      </c>
    </row>
    <row r="86" spans="1:11" ht="12.75" customHeight="1" x14ac:dyDescent="0.2">
      <c r="A86" s="228" t="s">
        <v>156</v>
      </c>
      <c r="B86" s="228"/>
      <c r="C86" s="228"/>
      <c r="D86" s="228"/>
      <c r="E86" s="228"/>
      <c r="F86" s="228"/>
      <c r="G86" s="7">
        <v>76</v>
      </c>
      <c r="H86" s="97">
        <v>0</v>
      </c>
      <c r="I86" s="97">
        <v>0</v>
      </c>
      <c r="J86" s="97">
        <v>0</v>
      </c>
      <c r="K86" s="97">
        <v>0</v>
      </c>
    </row>
    <row r="87" spans="1:11" ht="12.75" customHeight="1" x14ac:dyDescent="0.2">
      <c r="A87" s="228" t="s">
        <v>157</v>
      </c>
      <c r="B87" s="228"/>
      <c r="C87" s="228"/>
      <c r="D87" s="228"/>
      <c r="E87" s="228"/>
      <c r="F87" s="228"/>
      <c r="G87" s="7">
        <v>77</v>
      </c>
      <c r="H87" s="97">
        <v>0</v>
      </c>
      <c r="I87" s="97">
        <v>0</v>
      </c>
      <c r="J87" s="97">
        <v>0</v>
      </c>
      <c r="K87" s="97">
        <v>0</v>
      </c>
    </row>
    <row r="88" spans="1:11" x14ac:dyDescent="0.2">
      <c r="A88" s="229" t="s">
        <v>114</v>
      </c>
      <c r="B88" s="229"/>
      <c r="C88" s="229"/>
      <c r="D88" s="229"/>
      <c r="E88" s="229"/>
      <c r="F88" s="229"/>
      <c r="G88" s="230"/>
      <c r="H88" s="230"/>
      <c r="I88" s="230"/>
      <c r="J88" s="225"/>
      <c r="K88" s="225"/>
    </row>
    <row r="89" spans="1:11" ht="12.75" customHeight="1" x14ac:dyDescent="0.2">
      <c r="A89" s="198" t="s">
        <v>158</v>
      </c>
      <c r="B89" s="198"/>
      <c r="C89" s="198"/>
      <c r="D89" s="198"/>
      <c r="E89" s="198"/>
      <c r="F89" s="198"/>
      <c r="G89" s="7">
        <v>78</v>
      </c>
      <c r="H89" s="97">
        <v>0</v>
      </c>
      <c r="I89" s="97">
        <v>0</v>
      </c>
      <c r="J89" s="97">
        <v>0</v>
      </c>
      <c r="K89" s="97">
        <v>0</v>
      </c>
    </row>
    <row r="90" spans="1:11" ht="24" customHeight="1" x14ac:dyDescent="0.2">
      <c r="A90" s="184" t="s">
        <v>418</v>
      </c>
      <c r="B90" s="184"/>
      <c r="C90" s="184"/>
      <c r="D90" s="184"/>
      <c r="E90" s="184"/>
      <c r="F90" s="184"/>
      <c r="G90" s="8">
        <v>79</v>
      </c>
      <c r="H90" s="98">
        <f>H91+H98</f>
        <v>0</v>
      </c>
      <c r="I90" s="98">
        <f>I91+I98</f>
        <v>0</v>
      </c>
      <c r="J90" s="98">
        <f t="shared" ref="J90:K90" si="8">J91+J98</f>
        <v>0</v>
      </c>
      <c r="K90" s="98">
        <f t="shared" si="8"/>
        <v>0</v>
      </c>
    </row>
    <row r="91" spans="1:11" ht="24" customHeight="1" x14ac:dyDescent="0.2">
      <c r="A91" s="231" t="s">
        <v>424</v>
      </c>
      <c r="B91" s="231"/>
      <c r="C91" s="231"/>
      <c r="D91" s="231"/>
      <c r="E91" s="231"/>
      <c r="F91" s="231"/>
      <c r="G91" s="8">
        <v>80</v>
      </c>
      <c r="H91" s="98">
        <f>SUM(H92:H96)</f>
        <v>0</v>
      </c>
      <c r="I91" s="98">
        <f>SUM(I92:I96)</f>
        <v>0</v>
      </c>
      <c r="J91" s="98">
        <f t="shared" ref="J91:K91" si="9">SUM(J92:J96)</f>
        <v>0</v>
      </c>
      <c r="K91" s="98">
        <f t="shared" si="9"/>
        <v>0</v>
      </c>
    </row>
    <row r="92" spans="1:11" ht="25.5" customHeight="1" x14ac:dyDescent="0.2">
      <c r="A92" s="220" t="s">
        <v>373</v>
      </c>
      <c r="B92" s="220"/>
      <c r="C92" s="220"/>
      <c r="D92" s="220"/>
      <c r="E92" s="220"/>
      <c r="F92" s="220"/>
      <c r="G92" s="7">
        <v>81</v>
      </c>
      <c r="H92" s="97">
        <v>0</v>
      </c>
      <c r="I92" s="97">
        <v>0</v>
      </c>
      <c r="J92" s="97">
        <v>0</v>
      </c>
      <c r="K92" s="97">
        <v>0</v>
      </c>
    </row>
    <row r="93" spans="1:11" ht="38.25" customHeight="1" x14ac:dyDescent="0.2">
      <c r="A93" s="220" t="s">
        <v>374</v>
      </c>
      <c r="B93" s="220"/>
      <c r="C93" s="220"/>
      <c r="D93" s="220"/>
      <c r="E93" s="220"/>
      <c r="F93" s="220"/>
      <c r="G93" s="7">
        <v>82</v>
      </c>
      <c r="H93" s="97">
        <v>0</v>
      </c>
      <c r="I93" s="97">
        <v>0</v>
      </c>
      <c r="J93" s="97">
        <v>0</v>
      </c>
      <c r="K93" s="97">
        <v>0</v>
      </c>
    </row>
    <row r="94" spans="1:11" ht="38.25" customHeight="1" x14ac:dyDescent="0.2">
      <c r="A94" s="220" t="s">
        <v>375</v>
      </c>
      <c r="B94" s="220"/>
      <c r="C94" s="220"/>
      <c r="D94" s="220"/>
      <c r="E94" s="220"/>
      <c r="F94" s="220"/>
      <c r="G94" s="7">
        <v>83</v>
      </c>
      <c r="H94" s="97">
        <v>0</v>
      </c>
      <c r="I94" s="97">
        <v>0</v>
      </c>
      <c r="J94" s="97">
        <v>0</v>
      </c>
      <c r="K94" s="97">
        <v>0</v>
      </c>
    </row>
    <row r="95" spans="1:11" x14ac:dyDescent="0.2">
      <c r="A95" s="220" t="s">
        <v>376</v>
      </c>
      <c r="B95" s="220"/>
      <c r="C95" s="220"/>
      <c r="D95" s="220"/>
      <c r="E95" s="220"/>
      <c r="F95" s="220"/>
      <c r="G95" s="7">
        <v>84</v>
      </c>
      <c r="H95" s="97">
        <v>0</v>
      </c>
      <c r="I95" s="97">
        <v>0</v>
      </c>
      <c r="J95" s="97">
        <v>0</v>
      </c>
      <c r="K95" s="97">
        <v>0</v>
      </c>
    </row>
    <row r="96" spans="1:11" x14ac:dyDescent="0.2">
      <c r="A96" s="220" t="s">
        <v>377</v>
      </c>
      <c r="B96" s="220"/>
      <c r="C96" s="220"/>
      <c r="D96" s="220"/>
      <c r="E96" s="220"/>
      <c r="F96" s="220"/>
      <c r="G96" s="7">
        <v>85</v>
      </c>
      <c r="H96" s="97">
        <v>0</v>
      </c>
      <c r="I96" s="97">
        <v>0</v>
      </c>
      <c r="J96" s="97">
        <v>0</v>
      </c>
      <c r="K96" s="97">
        <v>0</v>
      </c>
    </row>
    <row r="97" spans="1:11" ht="26.25" customHeight="1" x14ac:dyDescent="0.2">
      <c r="A97" s="220" t="s">
        <v>378</v>
      </c>
      <c r="B97" s="220"/>
      <c r="C97" s="220"/>
      <c r="D97" s="220"/>
      <c r="E97" s="220"/>
      <c r="F97" s="220"/>
      <c r="G97" s="7">
        <v>86</v>
      </c>
      <c r="H97" s="97">
        <v>0</v>
      </c>
      <c r="I97" s="97">
        <v>0</v>
      </c>
      <c r="J97" s="97">
        <v>0</v>
      </c>
      <c r="K97" s="97">
        <v>0</v>
      </c>
    </row>
    <row r="98" spans="1:11" ht="25.5" customHeight="1" x14ac:dyDescent="0.2">
      <c r="A98" s="231" t="s">
        <v>419</v>
      </c>
      <c r="B98" s="231"/>
      <c r="C98" s="231"/>
      <c r="D98" s="231"/>
      <c r="E98" s="231"/>
      <c r="F98" s="231"/>
      <c r="G98" s="8">
        <v>87</v>
      </c>
      <c r="H98" s="98">
        <f>SUM(H99:H108)</f>
        <v>0</v>
      </c>
      <c r="I98" s="98">
        <f t="shared" ref="I98:J98" si="10">SUM(I99:I108)</f>
        <v>0</v>
      </c>
      <c r="J98" s="98">
        <f t="shared" si="10"/>
        <v>0</v>
      </c>
      <c r="K98" s="98">
        <f>SUM(K99:K108)</f>
        <v>0</v>
      </c>
    </row>
    <row r="99" spans="1:11" x14ac:dyDescent="0.2">
      <c r="A99" s="232" t="s">
        <v>159</v>
      </c>
      <c r="B99" s="232"/>
      <c r="C99" s="232"/>
      <c r="D99" s="232"/>
      <c r="E99" s="232"/>
      <c r="F99" s="232"/>
      <c r="G99" s="7">
        <v>88</v>
      </c>
      <c r="H99" s="97">
        <v>0</v>
      </c>
      <c r="I99" s="97">
        <v>0</v>
      </c>
      <c r="J99" s="97">
        <v>0</v>
      </c>
      <c r="K99" s="97">
        <v>0</v>
      </c>
    </row>
    <row r="100" spans="1:11" x14ac:dyDescent="0.2">
      <c r="A100" s="232" t="s">
        <v>443</v>
      </c>
      <c r="B100" s="232"/>
      <c r="C100" s="232"/>
      <c r="D100" s="232"/>
      <c r="E100" s="232"/>
      <c r="F100" s="232"/>
      <c r="G100" s="7">
        <v>89</v>
      </c>
      <c r="H100" s="97">
        <v>0</v>
      </c>
      <c r="I100" s="97">
        <v>0</v>
      </c>
      <c r="J100" s="97">
        <v>0</v>
      </c>
      <c r="K100" s="97">
        <v>0</v>
      </c>
    </row>
    <row r="101" spans="1:11" ht="36" customHeight="1" x14ac:dyDescent="0.2">
      <c r="A101" s="220" t="s">
        <v>444</v>
      </c>
      <c r="B101" s="220"/>
      <c r="C101" s="220"/>
      <c r="D101" s="220"/>
      <c r="E101" s="220"/>
      <c r="F101" s="220"/>
      <c r="G101" s="7">
        <v>90</v>
      </c>
      <c r="H101" s="97">
        <v>0</v>
      </c>
      <c r="I101" s="97">
        <v>0</v>
      </c>
      <c r="J101" s="97">
        <v>0</v>
      </c>
      <c r="K101" s="97">
        <v>0</v>
      </c>
    </row>
    <row r="102" spans="1:11" ht="22.15" customHeight="1" x14ac:dyDescent="0.2">
      <c r="A102" s="232" t="s">
        <v>160</v>
      </c>
      <c r="B102" s="232"/>
      <c r="C102" s="232"/>
      <c r="D102" s="232"/>
      <c r="E102" s="232"/>
      <c r="F102" s="232"/>
      <c r="G102" s="7">
        <v>91</v>
      </c>
      <c r="H102" s="97">
        <v>0</v>
      </c>
      <c r="I102" s="97">
        <v>0</v>
      </c>
      <c r="J102" s="97">
        <v>0</v>
      </c>
      <c r="K102" s="97">
        <v>0</v>
      </c>
    </row>
    <row r="103" spans="1:11" ht="22.15" customHeight="1" x14ac:dyDescent="0.2">
      <c r="A103" s="232" t="s">
        <v>161</v>
      </c>
      <c r="B103" s="232"/>
      <c r="C103" s="232"/>
      <c r="D103" s="232"/>
      <c r="E103" s="232"/>
      <c r="F103" s="232"/>
      <c r="G103" s="7">
        <v>92</v>
      </c>
      <c r="H103" s="97">
        <v>0</v>
      </c>
      <c r="I103" s="97">
        <v>0</v>
      </c>
      <c r="J103" s="97">
        <v>0</v>
      </c>
      <c r="K103" s="97">
        <v>0</v>
      </c>
    </row>
    <row r="104" spans="1:11" ht="22.15" customHeight="1" x14ac:dyDescent="0.2">
      <c r="A104" s="232" t="s">
        <v>162</v>
      </c>
      <c r="B104" s="232"/>
      <c r="C104" s="232"/>
      <c r="D104" s="232"/>
      <c r="E104" s="232"/>
      <c r="F104" s="232"/>
      <c r="G104" s="7">
        <v>93</v>
      </c>
      <c r="H104" s="97">
        <v>0</v>
      </c>
      <c r="I104" s="97">
        <v>0</v>
      </c>
      <c r="J104" s="97">
        <v>0</v>
      </c>
      <c r="K104" s="97">
        <v>0</v>
      </c>
    </row>
    <row r="105" spans="1:11" ht="12.75" customHeight="1" x14ac:dyDescent="0.2">
      <c r="A105" s="220" t="s">
        <v>445</v>
      </c>
      <c r="B105" s="220"/>
      <c r="C105" s="220"/>
      <c r="D105" s="220"/>
      <c r="E105" s="220"/>
      <c r="F105" s="220"/>
      <c r="G105" s="7">
        <v>94</v>
      </c>
      <c r="H105" s="97">
        <v>0</v>
      </c>
      <c r="I105" s="97">
        <v>0</v>
      </c>
      <c r="J105" s="97">
        <v>0</v>
      </c>
      <c r="K105" s="97">
        <v>0</v>
      </c>
    </row>
    <row r="106" spans="1:11" ht="26.25" customHeight="1" x14ac:dyDescent="0.2">
      <c r="A106" s="220" t="s">
        <v>446</v>
      </c>
      <c r="B106" s="220"/>
      <c r="C106" s="220"/>
      <c r="D106" s="220"/>
      <c r="E106" s="220"/>
      <c r="F106" s="220"/>
      <c r="G106" s="7">
        <v>95</v>
      </c>
      <c r="H106" s="97">
        <v>0</v>
      </c>
      <c r="I106" s="97">
        <v>0</v>
      </c>
      <c r="J106" s="97">
        <v>0</v>
      </c>
      <c r="K106" s="97">
        <v>0</v>
      </c>
    </row>
    <row r="107" spans="1:11" x14ac:dyDescent="0.2">
      <c r="A107" s="220" t="s">
        <v>447</v>
      </c>
      <c r="B107" s="220"/>
      <c r="C107" s="220"/>
      <c r="D107" s="220"/>
      <c r="E107" s="220"/>
      <c r="F107" s="220"/>
      <c r="G107" s="7">
        <v>96</v>
      </c>
      <c r="H107" s="97">
        <v>0</v>
      </c>
      <c r="I107" s="97">
        <v>0</v>
      </c>
      <c r="J107" s="97">
        <v>0</v>
      </c>
      <c r="K107" s="97">
        <v>0</v>
      </c>
    </row>
    <row r="108" spans="1:11" ht="24.75" customHeight="1" x14ac:dyDescent="0.2">
      <c r="A108" s="220" t="s">
        <v>448</v>
      </c>
      <c r="B108" s="220"/>
      <c r="C108" s="220"/>
      <c r="D108" s="220"/>
      <c r="E108" s="220"/>
      <c r="F108" s="220"/>
      <c r="G108" s="7">
        <v>97</v>
      </c>
      <c r="H108" s="97">
        <v>0</v>
      </c>
      <c r="I108" s="97">
        <v>0</v>
      </c>
      <c r="J108" s="97">
        <v>0</v>
      </c>
      <c r="K108" s="97">
        <v>0</v>
      </c>
    </row>
    <row r="109" spans="1:11" ht="22.9" customHeight="1" x14ac:dyDescent="0.2">
      <c r="A109" s="184" t="s">
        <v>449</v>
      </c>
      <c r="B109" s="184"/>
      <c r="C109" s="184"/>
      <c r="D109" s="184"/>
      <c r="E109" s="184"/>
      <c r="F109" s="184"/>
      <c r="G109" s="8">
        <v>98</v>
      </c>
      <c r="H109" s="98">
        <f>H91+H98-H108-H97</f>
        <v>0</v>
      </c>
      <c r="I109" s="98">
        <f>I91+I98-I108-I97</f>
        <v>0</v>
      </c>
      <c r="J109" s="98">
        <f>J91+J98-J108-J97</f>
        <v>0</v>
      </c>
      <c r="K109" s="98">
        <f>K91+K98-K108-K97</f>
        <v>0</v>
      </c>
    </row>
    <row r="110" spans="1:11" ht="30.75" customHeight="1" x14ac:dyDescent="0.2">
      <c r="A110" s="184" t="s">
        <v>450</v>
      </c>
      <c r="B110" s="184"/>
      <c r="C110" s="184"/>
      <c r="D110" s="184"/>
      <c r="E110" s="184"/>
      <c r="F110" s="184"/>
      <c r="G110" s="8">
        <v>99</v>
      </c>
      <c r="H110" s="96">
        <f>H89+H109</f>
        <v>0</v>
      </c>
      <c r="I110" s="96">
        <f>I89+I109</f>
        <v>0</v>
      </c>
      <c r="J110" s="96">
        <f t="shared" ref="J110:K110" si="11">J89+J109</f>
        <v>0</v>
      </c>
      <c r="K110" s="96">
        <f t="shared" si="11"/>
        <v>0</v>
      </c>
    </row>
    <row r="111" spans="1:11" x14ac:dyDescent="0.2">
      <c r="A111" s="223" t="s">
        <v>163</v>
      </c>
      <c r="B111" s="223"/>
      <c r="C111" s="223"/>
      <c r="D111" s="223"/>
      <c r="E111" s="223"/>
      <c r="F111" s="223"/>
      <c r="G111" s="224"/>
      <c r="H111" s="224"/>
      <c r="I111" s="224"/>
      <c r="J111" s="225"/>
      <c r="K111" s="225"/>
    </row>
    <row r="112" spans="1:11" ht="30.75" customHeight="1" x14ac:dyDescent="0.2">
      <c r="A112" s="227" t="s">
        <v>451</v>
      </c>
      <c r="B112" s="227"/>
      <c r="C112" s="227"/>
      <c r="D112" s="227"/>
      <c r="E112" s="227"/>
      <c r="F112" s="227"/>
      <c r="G112" s="8">
        <v>100</v>
      </c>
      <c r="H112" s="96">
        <f>H113+H114</f>
        <v>0</v>
      </c>
      <c r="I112" s="96">
        <f>I113+I114</f>
        <v>0</v>
      </c>
      <c r="J112" s="96">
        <f>J113+J114</f>
        <v>0</v>
      </c>
      <c r="K112" s="96">
        <f>K113+K114</f>
        <v>0</v>
      </c>
    </row>
    <row r="113" spans="1:11" ht="12.75" customHeight="1" x14ac:dyDescent="0.2">
      <c r="A113" s="228" t="s">
        <v>113</v>
      </c>
      <c r="B113" s="228"/>
      <c r="C113" s="228"/>
      <c r="D113" s="228"/>
      <c r="E113" s="228"/>
      <c r="F113" s="228"/>
      <c r="G113" s="7">
        <v>101</v>
      </c>
      <c r="H113" s="97">
        <v>0</v>
      </c>
      <c r="I113" s="97">
        <v>0</v>
      </c>
      <c r="J113" s="97">
        <v>0</v>
      </c>
      <c r="K113" s="97">
        <v>0</v>
      </c>
    </row>
    <row r="114" spans="1:11" ht="12.75" customHeight="1" x14ac:dyDescent="0.2">
      <c r="A114" s="228" t="s">
        <v>164</v>
      </c>
      <c r="B114" s="228"/>
      <c r="C114" s="228"/>
      <c r="D114" s="228"/>
      <c r="E114" s="228"/>
      <c r="F114" s="228"/>
      <c r="G114" s="7">
        <v>102</v>
      </c>
      <c r="H114" s="97">
        <v>0</v>
      </c>
      <c r="I114" s="97">
        <v>0</v>
      </c>
      <c r="J114" s="97">
        <v>0</v>
      </c>
      <c r="K114" s="97">
        <v>0</v>
      </c>
    </row>
  </sheetData>
  <sheetProtection algorithmName="SHA-512" hashValue="630dBfTqlkvJZjFZ99fEiCEoNohcA+xGxvBNFK02/Yg+kX9XHr0knju8QsUirSGqvrOqU/k8Uggv9Z7Eq9FAgA==" saltValue="Hd+4FAlnhB57p72ce3RcI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abSelected="1" view="pageBreakPreview" topLeftCell="A39" zoomScale="85" zoomScaleNormal="100" zoomScaleSheetLayoutView="85" workbookViewId="0">
      <selection activeCell="H52" sqref="H52"/>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165</v>
      </c>
      <c r="B1" s="234"/>
      <c r="C1" s="234"/>
      <c r="D1" s="234"/>
      <c r="E1" s="234"/>
      <c r="F1" s="234"/>
      <c r="G1" s="234"/>
      <c r="H1" s="234"/>
      <c r="I1" s="234"/>
    </row>
    <row r="2" spans="1:9" x14ac:dyDescent="0.2">
      <c r="A2" s="235" t="s">
        <v>478</v>
      </c>
      <c r="B2" s="188"/>
      <c r="C2" s="188"/>
      <c r="D2" s="188"/>
      <c r="E2" s="188"/>
      <c r="F2" s="188"/>
      <c r="G2" s="188"/>
      <c r="H2" s="188"/>
      <c r="I2" s="188"/>
    </row>
    <row r="3" spans="1:9" x14ac:dyDescent="0.2">
      <c r="A3" s="237" t="s">
        <v>441</v>
      </c>
      <c r="B3" s="238"/>
      <c r="C3" s="238"/>
      <c r="D3" s="238"/>
      <c r="E3" s="238"/>
      <c r="F3" s="238"/>
      <c r="G3" s="238"/>
      <c r="H3" s="238"/>
      <c r="I3" s="238"/>
    </row>
    <row r="4" spans="1:9" x14ac:dyDescent="0.2">
      <c r="A4" s="236" t="s">
        <v>477</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30">
        <v>2</v>
      </c>
      <c r="H6" s="29" t="s">
        <v>166</v>
      </c>
      <c r="I6" s="29" t="s">
        <v>167</v>
      </c>
    </row>
    <row r="7" spans="1:9" x14ac:dyDescent="0.2">
      <c r="A7" s="243" t="s">
        <v>168</v>
      </c>
      <c r="B7" s="243"/>
      <c r="C7" s="243"/>
      <c r="D7" s="243"/>
      <c r="E7" s="243"/>
      <c r="F7" s="243"/>
      <c r="G7" s="243"/>
      <c r="H7" s="243"/>
      <c r="I7" s="243"/>
    </row>
    <row r="8" spans="1:9" ht="12.75" customHeight="1" x14ac:dyDescent="0.2">
      <c r="A8" s="182" t="s">
        <v>169</v>
      </c>
      <c r="B8" s="182"/>
      <c r="C8" s="182"/>
      <c r="D8" s="182"/>
      <c r="E8" s="182"/>
      <c r="F8" s="182"/>
      <c r="G8" s="31">
        <v>1</v>
      </c>
      <c r="H8" s="99">
        <v>4338080</v>
      </c>
      <c r="I8" s="99">
        <f>+RDG!J62</f>
        <v>1568507.3600000013</v>
      </c>
    </row>
    <row r="9" spans="1:9" ht="12.75" customHeight="1" x14ac:dyDescent="0.2">
      <c r="A9" s="240" t="s">
        <v>170</v>
      </c>
      <c r="B9" s="240"/>
      <c r="C9" s="240"/>
      <c r="D9" s="240"/>
      <c r="E9" s="240"/>
      <c r="F9" s="240"/>
      <c r="G9" s="32">
        <v>2</v>
      </c>
      <c r="H9" s="100">
        <f>H10+H11+H12+H13+H14+H15+H16+H17</f>
        <v>1724349</v>
      </c>
      <c r="I9" s="100">
        <f>I10+I11+I12+I13+I14+I15+I16+I17</f>
        <v>4372982.1500000004</v>
      </c>
    </row>
    <row r="10" spans="1:9" ht="12.75" customHeight="1" x14ac:dyDescent="0.2">
      <c r="A10" s="217" t="s">
        <v>171</v>
      </c>
      <c r="B10" s="217"/>
      <c r="C10" s="217"/>
      <c r="D10" s="217"/>
      <c r="E10" s="217"/>
      <c r="F10" s="217"/>
      <c r="G10" s="31">
        <v>3</v>
      </c>
      <c r="H10" s="99">
        <v>2508965</v>
      </c>
      <c r="I10" s="99">
        <f>+RDG!J24</f>
        <v>2514203.42</v>
      </c>
    </row>
    <row r="11" spans="1:9" ht="22.15" customHeight="1" x14ac:dyDescent="0.2">
      <c r="A11" s="217" t="s">
        <v>172</v>
      </c>
      <c r="B11" s="217"/>
      <c r="C11" s="217"/>
      <c r="D11" s="217"/>
      <c r="E11" s="217"/>
      <c r="F11" s="217"/>
      <c r="G11" s="31">
        <v>4</v>
      </c>
      <c r="H11" s="99">
        <v>0</v>
      </c>
      <c r="I11" s="99">
        <v>0</v>
      </c>
    </row>
    <row r="12" spans="1:9" ht="23.45" customHeight="1" x14ac:dyDescent="0.2">
      <c r="A12" s="217" t="s">
        <v>173</v>
      </c>
      <c r="B12" s="217"/>
      <c r="C12" s="217"/>
      <c r="D12" s="217"/>
      <c r="E12" s="217"/>
      <c r="F12" s="217"/>
      <c r="G12" s="31">
        <v>5</v>
      </c>
      <c r="H12" s="99">
        <v>0</v>
      </c>
      <c r="I12" s="99">
        <v>0</v>
      </c>
    </row>
    <row r="13" spans="1:9" ht="12.75" customHeight="1" x14ac:dyDescent="0.2">
      <c r="A13" s="217" t="s">
        <v>174</v>
      </c>
      <c r="B13" s="217"/>
      <c r="C13" s="217"/>
      <c r="D13" s="217"/>
      <c r="E13" s="217"/>
      <c r="F13" s="217"/>
      <c r="G13" s="31">
        <v>6</v>
      </c>
      <c r="H13" s="99">
        <v>0</v>
      </c>
      <c r="I13" s="99">
        <v>-12294.119999999995</v>
      </c>
    </row>
    <row r="14" spans="1:9" ht="12.75" customHeight="1" x14ac:dyDescent="0.2">
      <c r="A14" s="217" t="s">
        <v>175</v>
      </c>
      <c r="B14" s="217"/>
      <c r="C14" s="217"/>
      <c r="D14" s="217"/>
      <c r="E14" s="217"/>
      <c r="F14" s="217"/>
      <c r="G14" s="31">
        <v>7</v>
      </c>
      <c r="H14" s="99">
        <v>459335</v>
      </c>
      <c r="I14" s="99">
        <v>354894.69999999995</v>
      </c>
    </row>
    <row r="15" spans="1:9" ht="12.75" customHeight="1" x14ac:dyDescent="0.2">
      <c r="A15" s="217" t="s">
        <v>176</v>
      </c>
      <c r="B15" s="217"/>
      <c r="C15" s="217"/>
      <c r="D15" s="217"/>
      <c r="E15" s="217"/>
      <c r="F15" s="217"/>
      <c r="G15" s="31">
        <v>8</v>
      </c>
      <c r="H15" s="99">
        <v>0</v>
      </c>
      <c r="I15" s="99">
        <v>1291.8800000000047</v>
      </c>
    </row>
    <row r="16" spans="1:9" ht="12.75" customHeight="1" x14ac:dyDescent="0.2">
      <c r="A16" s="217" t="s">
        <v>177</v>
      </c>
      <c r="B16" s="217"/>
      <c r="C16" s="217"/>
      <c r="D16" s="217"/>
      <c r="E16" s="217"/>
      <c r="F16" s="217"/>
      <c r="G16" s="31">
        <v>9</v>
      </c>
      <c r="H16" s="99">
        <v>0</v>
      </c>
      <c r="I16" s="99">
        <v>0</v>
      </c>
    </row>
    <row r="17" spans="1:9" ht="25.15" customHeight="1" x14ac:dyDescent="0.2">
      <c r="A17" s="217" t="s">
        <v>178</v>
      </c>
      <c r="B17" s="217"/>
      <c r="C17" s="217"/>
      <c r="D17" s="217"/>
      <c r="E17" s="217"/>
      <c r="F17" s="217"/>
      <c r="G17" s="31">
        <v>10</v>
      </c>
      <c r="H17" s="99">
        <v>-1243951</v>
      </c>
      <c r="I17" s="99">
        <f>-904321.46+2419207.73</f>
        <v>1514886.27</v>
      </c>
    </row>
    <row r="18" spans="1:9" ht="28.15" customHeight="1" x14ac:dyDescent="0.2">
      <c r="A18" s="239" t="s">
        <v>304</v>
      </c>
      <c r="B18" s="239"/>
      <c r="C18" s="239"/>
      <c r="D18" s="239"/>
      <c r="E18" s="239"/>
      <c r="F18" s="239"/>
      <c r="G18" s="32">
        <v>11</v>
      </c>
      <c r="H18" s="100">
        <f>H8+H9</f>
        <v>6062429</v>
      </c>
      <c r="I18" s="100">
        <f>I8+I9</f>
        <v>5941489.5100000016</v>
      </c>
    </row>
    <row r="19" spans="1:9" ht="12.75" customHeight="1" x14ac:dyDescent="0.2">
      <c r="A19" s="240" t="s">
        <v>179</v>
      </c>
      <c r="B19" s="240"/>
      <c r="C19" s="240"/>
      <c r="D19" s="240"/>
      <c r="E19" s="240"/>
      <c r="F19" s="240"/>
      <c r="G19" s="32">
        <v>12</v>
      </c>
      <c r="H19" s="100">
        <f>H20+H21+H22+H23</f>
        <v>-1472632</v>
      </c>
      <c r="I19" s="100">
        <f>I20+I21+I22+I23</f>
        <v>-1787402.6500000001</v>
      </c>
    </row>
    <row r="20" spans="1:9" ht="12.75" customHeight="1" x14ac:dyDescent="0.2">
      <c r="A20" s="217" t="s">
        <v>180</v>
      </c>
      <c r="B20" s="217"/>
      <c r="C20" s="217"/>
      <c r="D20" s="217"/>
      <c r="E20" s="217"/>
      <c r="F20" s="217"/>
      <c r="G20" s="31">
        <v>13</v>
      </c>
      <c r="H20" s="99">
        <v>-403966</v>
      </c>
      <c r="I20" s="99">
        <f>-385993.04-2072.7-52333.69+1434.96-255051.25</f>
        <v>-694015.72</v>
      </c>
    </row>
    <row r="21" spans="1:9" ht="12.75" customHeight="1" x14ac:dyDescent="0.2">
      <c r="A21" s="217" t="s">
        <v>181</v>
      </c>
      <c r="B21" s="217"/>
      <c r="C21" s="217"/>
      <c r="D21" s="217"/>
      <c r="E21" s="217"/>
      <c r="F21" s="217"/>
      <c r="G21" s="31">
        <v>14</v>
      </c>
      <c r="H21" s="99">
        <v>-986757</v>
      </c>
      <c r="I21" s="99">
        <f>-1033501.75-441103.78+55676.2+325542.4</f>
        <v>-1093386.9300000002</v>
      </c>
    </row>
    <row r="22" spans="1:9" ht="12.75" customHeight="1" x14ac:dyDescent="0.2">
      <c r="A22" s="217" t="s">
        <v>182</v>
      </c>
      <c r="B22" s="217"/>
      <c r="C22" s="217"/>
      <c r="D22" s="217"/>
      <c r="E22" s="217"/>
      <c r="F22" s="217"/>
      <c r="G22" s="31">
        <v>15</v>
      </c>
      <c r="H22" s="99">
        <v>0</v>
      </c>
      <c r="I22" s="99">
        <v>0</v>
      </c>
    </row>
    <row r="23" spans="1:9" ht="12.75" customHeight="1" x14ac:dyDescent="0.2">
      <c r="A23" s="217" t="s">
        <v>183</v>
      </c>
      <c r="B23" s="217"/>
      <c r="C23" s="217"/>
      <c r="D23" s="217"/>
      <c r="E23" s="217"/>
      <c r="F23" s="217"/>
      <c r="G23" s="31">
        <v>16</v>
      </c>
      <c r="H23" s="99">
        <v>-81909</v>
      </c>
      <c r="I23" s="99">
        <v>0</v>
      </c>
    </row>
    <row r="24" spans="1:9" ht="12.75" customHeight="1" x14ac:dyDescent="0.2">
      <c r="A24" s="239" t="s">
        <v>184</v>
      </c>
      <c r="B24" s="239"/>
      <c r="C24" s="239"/>
      <c r="D24" s="239"/>
      <c r="E24" s="239"/>
      <c r="F24" s="239"/>
      <c r="G24" s="32">
        <v>17</v>
      </c>
      <c r="H24" s="100">
        <f>H18+H19</f>
        <v>4589797</v>
      </c>
      <c r="I24" s="100">
        <f>I18+I19</f>
        <v>4154086.8600000013</v>
      </c>
    </row>
    <row r="25" spans="1:9" ht="12.75" customHeight="1" x14ac:dyDescent="0.2">
      <c r="A25" s="182" t="s">
        <v>185</v>
      </c>
      <c r="B25" s="182"/>
      <c r="C25" s="182"/>
      <c r="D25" s="182"/>
      <c r="E25" s="182"/>
      <c r="F25" s="182"/>
      <c r="G25" s="31">
        <v>18</v>
      </c>
      <c r="H25" s="99">
        <v>0</v>
      </c>
      <c r="I25" s="99">
        <v>-354894.69999999995</v>
      </c>
    </row>
    <row r="26" spans="1:9" ht="12.75" customHeight="1" x14ac:dyDescent="0.2">
      <c r="A26" s="182" t="s">
        <v>186</v>
      </c>
      <c r="B26" s="182"/>
      <c r="C26" s="182"/>
      <c r="D26" s="182"/>
      <c r="E26" s="182"/>
      <c r="F26" s="182"/>
      <c r="G26" s="31">
        <v>19</v>
      </c>
      <c r="H26" s="99">
        <v>0</v>
      </c>
      <c r="I26" s="99">
        <v>0</v>
      </c>
    </row>
    <row r="27" spans="1:9" ht="25.9" customHeight="1" x14ac:dyDescent="0.2">
      <c r="A27" s="244" t="s">
        <v>187</v>
      </c>
      <c r="B27" s="244"/>
      <c r="C27" s="244"/>
      <c r="D27" s="244"/>
      <c r="E27" s="244"/>
      <c r="F27" s="244"/>
      <c r="G27" s="32">
        <v>20</v>
      </c>
      <c r="H27" s="100">
        <f>H24+H25+H26</f>
        <v>4589797</v>
      </c>
      <c r="I27" s="100">
        <f>I24+I25+I26</f>
        <v>3799192.1600000011</v>
      </c>
    </row>
    <row r="28" spans="1:9" x14ac:dyDescent="0.2">
      <c r="A28" s="243" t="s">
        <v>188</v>
      </c>
      <c r="B28" s="243"/>
      <c r="C28" s="243"/>
      <c r="D28" s="243"/>
      <c r="E28" s="243"/>
      <c r="F28" s="243"/>
      <c r="G28" s="243"/>
      <c r="H28" s="243"/>
      <c r="I28" s="243"/>
    </row>
    <row r="29" spans="1:9" ht="30.6" customHeight="1" x14ac:dyDescent="0.2">
      <c r="A29" s="182" t="s">
        <v>189</v>
      </c>
      <c r="B29" s="182"/>
      <c r="C29" s="182"/>
      <c r="D29" s="182"/>
      <c r="E29" s="182"/>
      <c r="F29" s="182"/>
      <c r="G29" s="31">
        <v>21</v>
      </c>
      <c r="H29" s="101">
        <v>0</v>
      </c>
      <c r="I29" s="101">
        <v>0</v>
      </c>
    </row>
    <row r="30" spans="1:9" ht="12.75" customHeight="1" x14ac:dyDescent="0.2">
      <c r="A30" s="182" t="s">
        <v>190</v>
      </c>
      <c r="B30" s="182"/>
      <c r="C30" s="182"/>
      <c r="D30" s="182"/>
      <c r="E30" s="182"/>
      <c r="F30" s="182"/>
      <c r="G30" s="31">
        <v>22</v>
      </c>
      <c r="H30" s="101">
        <v>0</v>
      </c>
      <c r="I30" s="101">
        <v>0</v>
      </c>
    </row>
    <row r="31" spans="1:9" ht="12.75" customHeight="1" x14ac:dyDescent="0.2">
      <c r="A31" s="182" t="s">
        <v>191</v>
      </c>
      <c r="B31" s="182"/>
      <c r="C31" s="182"/>
      <c r="D31" s="182"/>
      <c r="E31" s="182"/>
      <c r="F31" s="182"/>
      <c r="G31" s="31">
        <v>23</v>
      </c>
      <c r="H31" s="101">
        <v>0</v>
      </c>
      <c r="I31" s="101">
        <v>12294.119999999995</v>
      </c>
    </row>
    <row r="32" spans="1:9" ht="12.75" customHeight="1" x14ac:dyDescent="0.2">
      <c r="A32" s="182" t="s">
        <v>192</v>
      </c>
      <c r="B32" s="182"/>
      <c r="C32" s="182"/>
      <c r="D32" s="182"/>
      <c r="E32" s="182"/>
      <c r="F32" s="182"/>
      <c r="G32" s="31">
        <v>24</v>
      </c>
      <c r="H32" s="101">
        <v>0</v>
      </c>
      <c r="I32" s="101">
        <v>0</v>
      </c>
    </row>
    <row r="33" spans="1:9" ht="12.75" customHeight="1" x14ac:dyDescent="0.2">
      <c r="A33" s="182" t="s">
        <v>193</v>
      </c>
      <c r="B33" s="182"/>
      <c r="C33" s="182"/>
      <c r="D33" s="182"/>
      <c r="E33" s="182"/>
      <c r="F33" s="182"/>
      <c r="G33" s="31">
        <v>25</v>
      </c>
      <c r="H33" s="101">
        <v>0</v>
      </c>
      <c r="I33" s="101">
        <v>0</v>
      </c>
    </row>
    <row r="34" spans="1:9" ht="12.75" customHeight="1" x14ac:dyDescent="0.2">
      <c r="A34" s="182" t="s">
        <v>194</v>
      </c>
      <c r="B34" s="182"/>
      <c r="C34" s="182"/>
      <c r="D34" s="182"/>
      <c r="E34" s="182"/>
      <c r="F34" s="182"/>
      <c r="G34" s="31">
        <v>26</v>
      </c>
      <c r="H34" s="101">
        <v>0</v>
      </c>
      <c r="I34" s="101">
        <v>0</v>
      </c>
    </row>
    <row r="35" spans="1:9" ht="26.45" customHeight="1" x14ac:dyDescent="0.2">
      <c r="A35" s="239" t="s">
        <v>195</v>
      </c>
      <c r="B35" s="239"/>
      <c r="C35" s="239"/>
      <c r="D35" s="239"/>
      <c r="E35" s="239"/>
      <c r="F35" s="239"/>
      <c r="G35" s="32">
        <v>27</v>
      </c>
      <c r="H35" s="102">
        <f>H29+H30+H31+H32+H33+H34</f>
        <v>0</v>
      </c>
      <c r="I35" s="102">
        <f>I29+I30+I31+I32+I33+I34</f>
        <v>12294.119999999995</v>
      </c>
    </row>
    <row r="36" spans="1:9" ht="22.9" customHeight="1" x14ac:dyDescent="0.2">
      <c r="A36" s="182" t="s">
        <v>196</v>
      </c>
      <c r="B36" s="182"/>
      <c r="C36" s="182"/>
      <c r="D36" s="182"/>
      <c r="E36" s="182"/>
      <c r="F36" s="182"/>
      <c r="G36" s="31">
        <v>28</v>
      </c>
      <c r="H36" s="101">
        <v>-2696</v>
      </c>
      <c r="I36" s="101">
        <v>-2884.96</v>
      </c>
    </row>
    <row r="37" spans="1:9" ht="12.75" customHeight="1" x14ac:dyDescent="0.2">
      <c r="A37" s="182" t="s">
        <v>197</v>
      </c>
      <c r="B37" s="182"/>
      <c r="C37" s="182"/>
      <c r="D37" s="182"/>
      <c r="E37" s="182"/>
      <c r="F37" s="182"/>
      <c r="G37" s="31">
        <v>29</v>
      </c>
      <c r="H37" s="101">
        <v>-8535560</v>
      </c>
      <c r="I37" s="101">
        <v>0</v>
      </c>
    </row>
    <row r="38" spans="1:9" ht="12.75" customHeight="1" x14ac:dyDescent="0.2">
      <c r="A38" s="182" t="s">
        <v>198</v>
      </c>
      <c r="B38" s="182"/>
      <c r="C38" s="182"/>
      <c r="D38" s="182"/>
      <c r="E38" s="182"/>
      <c r="F38" s="182"/>
      <c r="G38" s="31">
        <v>30</v>
      </c>
      <c r="H38" s="101">
        <v>0</v>
      </c>
      <c r="I38" s="101">
        <v>0</v>
      </c>
    </row>
    <row r="39" spans="1:9" ht="12.75" customHeight="1" x14ac:dyDescent="0.2">
      <c r="A39" s="182" t="s">
        <v>199</v>
      </c>
      <c r="B39" s="182"/>
      <c r="C39" s="182"/>
      <c r="D39" s="182"/>
      <c r="E39" s="182"/>
      <c r="F39" s="182"/>
      <c r="G39" s="31">
        <v>31</v>
      </c>
      <c r="H39" s="101">
        <v>0</v>
      </c>
      <c r="I39" s="101">
        <v>0</v>
      </c>
    </row>
    <row r="40" spans="1:9" ht="12.75" customHeight="1" x14ac:dyDescent="0.2">
      <c r="A40" s="182" t="s">
        <v>200</v>
      </c>
      <c r="B40" s="182"/>
      <c r="C40" s="182"/>
      <c r="D40" s="182"/>
      <c r="E40" s="182"/>
      <c r="F40" s="182"/>
      <c r="G40" s="31">
        <v>32</v>
      </c>
      <c r="H40" s="101">
        <v>0</v>
      </c>
      <c r="I40" s="101">
        <v>0</v>
      </c>
    </row>
    <row r="41" spans="1:9" ht="24" customHeight="1" x14ac:dyDescent="0.2">
      <c r="A41" s="239" t="s">
        <v>201</v>
      </c>
      <c r="B41" s="239"/>
      <c r="C41" s="239"/>
      <c r="D41" s="239"/>
      <c r="E41" s="239"/>
      <c r="F41" s="239"/>
      <c r="G41" s="32">
        <v>33</v>
      </c>
      <c r="H41" s="102">
        <f>H36+H37+H38+H39+H40</f>
        <v>-8538256</v>
      </c>
      <c r="I41" s="102">
        <f>I36+I37+I38+I39+I40</f>
        <v>-2884.96</v>
      </c>
    </row>
    <row r="42" spans="1:9" ht="29.45" customHeight="1" x14ac:dyDescent="0.2">
      <c r="A42" s="244" t="s">
        <v>202</v>
      </c>
      <c r="B42" s="244"/>
      <c r="C42" s="244"/>
      <c r="D42" s="244"/>
      <c r="E42" s="244"/>
      <c r="F42" s="244"/>
      <c r="G42" s="32">
        <v>34</v>
      </c>
      <c r="H42" s="102">
        <f>H35+H41</f>
        <v>-8538256</v>
      </c>
      <c r="I42" s="102">
        <f>I35+I41</f>
        <v>9409.1599999999962</v>
      </c>
    </row>
    <row r="43" spans="1:9" x14ac:dyDescent="0.2">
      <c r="A43" s="243" t="s">
        <v>203</v>
      </c>
      <c r="B43" s="243"/>
      <c r="C43" s="243"/>
      <c r="D43" s="243"/>
      <c r="E43" s="243"/>
      <c r="F43" s="243"/>
      <c r="G43" s="243"/>
      <c r="H43" s="243"/>
      <c r="I43" s="243"/>
    </row>
    <row r="44" spans="1:9" ht="12.75" customHeight="1" x14ac:dyDescent="0.2">
      <c r="A44" s="182" t="s">
        <v>204</v>
      </c>
      <c r="B44" s="182"/>
      <c r="C44" s="182"/>
      <c r="D44" s="182"/>
      <c r="E44" s="182"/>
      <c r="F44" s="182"/>
      <c r="G44" s="31">
        <v>35</v>
      </c>
      <c r="H44" s="101">
        <v>0</v>
      </c>
      <c r="I44" s="101">
        <v>0</v>
      </c>
    </row>
    <row r="45" spans="1:9" ht="25.15" customHeight="1" x14ac:dyDescent="0.2">
      <c r="A45" s="182" t="s">
        <v>205</v>
      </c>
      <c r="B45" s="182"/>
      <c r="C45" s="182"/>
      <c r="D45" s="182"/>
      <c r="E45" s="182"/>
      <c r="F45" s="182"/>
      <c r="G45" s="31">
        <v>36</v>
      </c>
      <c r="H45" s="101">
        <v>10120000</v>
      </c>
      <c r="I45" s="101">
        <v>0</v>
      </c>
    </row>
    <row r="46" spans="1:9" ht="12.75" customHeight="1" x14ac:dyDescent="0.2">
      <c r="A46" s="182" t="s">
        <v>206</v>
      </c>
      <c r="B46" s="182"/>
      <c r="C46" s="182"/>
      <c r="D46" s="182"/>
      <c r="E46" s="182"/>
      <c r="F46" s="182"/>
      <c r="G46" s="31">
        <v>37</v>
      </c>
      <c r="H46" s="101">
        <v>0</v>
      </c>
      <c r="I46" s="101">
        <v>0</v>
      </c>
    </row>
    <row r="47" spans="1:9" ht="12.75" customHeight="1" x14ac:dyDescent="0.2">
      <c r="A47" s="182" t="s">
        <v>207</v>
      </c>
      <c r="B47" s="182"/>
      <c r="C47" s="182"/>
      <c r="D47" s="182"/>
      <c r="E47" s="182"/>
      <c r="F47" s="182"/>
      <c r="G47" s="31">
        <v>38</v>
      </c>
      <c r="H47" s="101">
        <v>0</v>
      </c>
      <c r="I47" s="101">
        <v>0</v>
      </c>
    </row>
    <row r="48" spans="1:9" ht="22.15" customHeight="1" x14ac:dyDescent="0.2">
      <c r="A48" s="239" t="s">
        <v>208</v>
      </c>
      <c r="B48" s="239"/>
      <c r="C48" s="239"/>
      <c r="D48" s="239"/>
      <c r="E48" s="239"/>
      <c r="F48" s="239"/>
      <c r="G48" s="32">
        <v>39</v>
      </c>
      <c r="H48" s="102">
        <f>H44+H45+H46+H47</f>
        <v>10120000</v>
      </c>
      <c r="I48" s="102">
        <f>I44+I45+I46+I47</f>
        <v>0</v>
      </c>
    </row>
    <row r="49" spans="1:9" ht="24.6" customHeight="1" x14ac:dyDescent="0.2">
      <c r="A49" s="182" t="s">
        <v>303</v>
      </c>
      <c r="B49" s="182"/>
      <c r="C49" s="182"/>
      <c r="D49" s="182"/>
      <c r="E49" s="182"/>
      <c r="F49" s="182"/>
      <c r="G49" s="31">
        <v>40</v>
      </c>
      <c r="H49" s="101">
        <v>-843244</v>
      </c>
      <c r="I49" s="101">
        <v>-426848.44</v>
      </c>
    </row>
    <row r="50" spans="1:9" ht="12.75" customHeight="1" x14ac:dyDescent="0.2">
      <c r="A50" s="182" t="s">
        <v>209</v>
      </c>
      <c r="B50" s="182"/>
      <c r="C50" s="182"/>
      <c r="D50" s="182"/>
      <c r="E50" s="182"/>
      <c r="F50" s="182"/>
      <c r="G50" s="31">
        <v>41</v>
      </c>
      <c r="H50" s="101">
        <v>0</v>
      </c>
      <c r="I50" s="101">
        <v>0</v>
      </c>
    </row>
    <row r="51" spans="1:9" ht="12.75" customHeight="1" x14ac:dyDescent="0.2">
      <c r="A51" s="182" t="s">
        <v>210</v>
      </c>
      <c r="B51" s="182"/>
      <c r="C51" s="182"/>
      <c r="D51" s="182"/>
      <c r="E51" s="182"/>
      <c r="F51" s="182"/>
      <c r="G51" s="31">
        <v>42</v>
      </c>
      <c r="H51" s="101">
        <v>0</v>
      </c>
      <c r="I51" s="101">
        <v>0</v>
      </c>
    </row>
    <row r="52" spans="1:9" ht="22.9" customHeight="1" x14ac:dyDescent="0.2">
      <c r="A52" s="182" t="s">
        <v>211</v>
      </c>
      <c r="B52" s="182"/>
      <c r="C52" s="182"/>
      <c r="D52" s="182"/>
      <c r="E52" s="182"/>
      <c r="F52" s="182"/>
      <c r="G52" s="31">
        <v>43</v>
      </c>
      <c r="H52" s="101">
        <v>0</v>
      </c>
      <c r="I52" s="101">
        <v>0</v>
      </c>
    </row>
    <row r="53" spans="1:9" ht="12.75" customHeight="1" x14ac:dyDescent="0.2">
      <c r="A53" s="182" t="s">
        <v>212</v>
      </c>
      <c r="B53" s="182"/>
      <c r="C53" s="182"/>
      <c r="D53" s="182"/>
      <c r="E53" s="182"/>
      <c r="F53" s="182"/>
      <c r="G53" s="31">
        <v>44</v>
      </c>
      <c r="H53" s="101">
        <f>-21706+2</f>
        <v>-21704</v>
      </c>
      <c r="I53" s="101">
        <v>-22126.010000000009</v>
      </c>
    </row>
    <row r="54" spans="1:9" ht="30.6" customHeight="1" x14ac:dyDescent="0.2">
      <c r="A54" s="239" t="s">
        <v>213</v>
      </c>
      <c r="B54" s="239"/>
      <c r="C54" s="239"/>
      <c r="D54" s="239"/>
      <c r="E54" s="239"/>
      <c r="F54" s="239"/>
      <c r="G54" s="32">
        <v>45</v>
      </c>
      <c r="H54" s="102">
        <f>H49+H50+H51+H52+H53</f>
        <v>-864948</v>
      </c>
      <c r="I54" s="102">
        <f>I49+I50+I51+I52+I53</f>
        <v>-448974.45</v>
      </c>
    </row>
    <row r="55" spans="1:9" ht="29.45" customHeight="1" x14ac:dyDescent="0.2">
      <c r="A55" s="244" t="s">
        <v>214</v>
      </c>
      <c r="B55" s="244"/>
      <c r="C55" s="244"/>
      <c r="D55" s="244"/>
      <c r="E55" s="244"/>
      <c r="F55" s="244"/>
      <c r="G55" s="32">
        <v>46</v>
      </c>
      <c r="H55" s="102">
        <f>H48+H54</f>
        <v>9255052</v>
      </c>
      <c r="I55" s="102">
        <f>I48+I54</f>
        <v>-448974.45</v>
      </c>
    </row>
    <row r="56" spans="1:9" x14ac:dyDescent="0.2">
      <c r="A56" s="182" t="s">
        <v>215</v>
      </c>
      <c r="B56" s="182"/>
      <c r="C56" s="182"/>
      <c r="D56" s="182"/>
      <c r="E56" s="182"/>
      <c r="F56" s="182"/>
      <c r="G56" s="31">
        <v>47</v>
      </c>
      <c r="H56" s="101">
        <v>0</v>
      </c>
      <c r="I56" s="101">
        <v>0</v>
      </c>
    </row>
    <row r="57" spans="1:9" ht="26.45" customHeight="1" x14ac:dyDescent="0.2">
      <c r="A57" s="244" t="s">
        <v>216</v>
      </c>
      <c r="B57" s="244"/>
      <c r="C57" s="244"/>
      <c r="D57" s="244"/>
      <c r="E57" s="244"/>
      <c r="F57" s="244"/>
      <c r="G57" s="32">
        <v>48</v>
      </c>
      <c r="H57" s="102">
        <f>H27+H42+H55+H56</f>
        <v>5306593</v>
      </c>
      <c r="I57" s="102">
        <f>I27+I42+I55+I56</f>
        <v>3359626.870000001</v>
      </c>
    </row>
    <row r="58" spans="1:9" x14ac:dyDescent="0.2">
      <c r="A58" s="245" t="s">
        <v>217</v>
      </c>
      <c r="B58" s="245"/>
      <c r="C58" s="245"/>
      <c r="D58" s="245"/>
      <c r="E58" s="245"/>
      <c r="F58" s="245"/>
      <c r="G58" s="31">
        <v>49</v>
      </c>
      <c r="H58" s="101">
        <v>1295033</v>
      </c>
      <c r="I58" s="101">
        <f>+Bilanca!H70</f>
        <v>10793738.640000001</v>
      </c>
    </row>
    <row r="59" spans="1:9" ht="31.15" customHeight="1" x14ac:dyDescent="0.2">
      <c r="A59" s="244" t="s">
        <v>218</v>
      </c>
      <c r="B59" s="244"/>
      <c r="C59" s="244"/>
      <c r="D59" s="244"/>
      <c r="E59" s="244"/>
      <c r="F59" s="244"/>
      <c r="G59" s="32">
        <v>50</v>
      </c>
      <c r="H59" s="102">
        <f>H57+H58</f>
        <v>6601626</v>
      </c>
      <c r="I59" s="102">
        <f>I57+I58</f>
        <v>14153365.510000002</v>
      </c>
    </row>
  </sheetData>
  <sheetProtection algorithmName="SHA-512" hashValue="44ifwSIWCHZvf1HYfI0QrLJ+z2z6qne9l4BFGi381IGE1D9kJMG+oSR6UP/WMHjI2J6mlSB5IbCnlH+cNg1FUw==" saltValue="hhx1H44koBcpr9TlhJ2SO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activeCell="I53" sqref="I53"/>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219</v>
      </c>
      <c r="B1" s="234"/>
      <c r="C1" s="234"/>
      <c r="D1" s="234"/>
      <c r="E1" s="234"/>
      <c r="F1" s="234"/>
      <c r="G1" s="234"/>
      <c r="H1" s="234"/>
      <c r="I1" s="234"/>
    </row>
    <row r="2" spans="1:9" ht="12.75" customHeight="1" x14ac:dyDescent="0.2">
      <c r="A2" s="235" t="s">
        <v>326</v>
      </c>
      <c r="B2" s="188"/>
      <c r="C2" s="188"/>
      <c r="D2" s="188"/>
      <c r="E2" s="188"/>
      <c r="F2" s="188"/>
      <c r="G2" s="188"/>
      <c r="H2" s="188"/>
      <c r="I2" s="188"/>
    </row>
    <row r="3" spans="1:9" x14ac:dyDescent="0.2">
      <c r="A3" s="256" t="s">
        <v>440</v>
      </c>
      <c r="B3" s="257"/>
      <c r="C3" s="257"/>
      <c r="D3" s="257"/>
      <c r="E3" s="257"/>
      <c r="F3" s="257"/>
      <c r="G3" s="257"/>
      <c r="H3" s="257"/>
      <c r="I3" s="257"/>
    </row>
    <row r="4" spans="1:9" x14ac:dyDescent="0.2">
      <c r="A4" s="236" t="s">
        <v>327</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103">
        <v>2</v>
      </c>
      <c r="H6" s="29" t="s">
        <v>166</v>
      </c>
      <c r="I6" s="29" t="s">
        <v>167</v>
      </c>
    </row>
    <row r="7" spans="1:9" x14ac:dyDescent="0.2">
      <c r="A7" s="250" t="s">
        <v>168</v>
      </c>
      <c r="B7" s="251"/>
      <c r="C7" s="251"/>
      <c r="D7" s="251"/>
      <c r="E7" s="251"/>
      <c r="F7" s="251"/>
      <c r="G7" s="251"/>
      <c r="H7" s="251"/>
      <c r="I7" s="252"/>
    </row>
    <row r="8" spans="1:9" x14ac:dyDescent="0.2">
      <c r="A8" s="254" t="s">
        <v>220</v>
      </c>
      <c r="B8" s="254"/>
      <c r="C8" s="254"/>
      <c r="D8" s="254"/>
      <c r="E8" s="254"/>
      <c r="F8" s="254"/>
      <c r="G8" s="10">
        <v>1</v>
      </c>
      <c r="H8" s="104">
        <v>0</v>
      </c>
      <c r="I8" s="104">
        <v>0</v>
      </c>
    </row>
    <row r="9" spans="1:9" x14ac:dyDescent="0.2">
      <c r="A9" s="247" t="s">
        <v>221</v>
      </c>
      <c r="B9" s="247"/>
      <c r="C9" s="247"/>
      <c r="D9" s="247"/>
      <c r="E9" s="247"/>
      <c r="F9" s="247"/>
      <c r="G9" s="11">
        <v>2</v>
      </c>
      <c r="H9" s="105">
        <v>0</v>
      </c>
      <c r="I9" s="105">
        <v>0</v>
      </c>
    </row>
    <row r="10" spans="1:9" x14ac:dyDescent="0.2">
      <c r="A10" s="247" t="s">
        <v>222</v>
      </c>
      <c r="B10" s="247"/>
      <c r="C10" s="247"/>
      <c r="D10" s="247"/>
      <c r="E10" s="247"/>
      <c r="F10" s="247"/>
      <c r="G10" s="11">
        <v>3</v>
      </c>
      <c r="H10" s="105">
        <v>0</v>
      </c>
      <c r="I10" s="105">
        <v>0</v>
      </c>
    </row>
    <row r="11" spans="1:9" x14ac:dyDescent="0.2">
      <c r="A11" s="247" t="s">
        <v>223</v>
      </c>
      <c r="B11" s="247"/>
      <c r="C11" s="247"/>
      <c r="D11" s="247"/>
      <c r="E11" s="247"/>
      <c r="F11" s="247"/>
      <c r="G11" s="11">
        <v>4</v>
      </c>
      <c r="H11" s="105">
        <v>0</v>
      </c>
      <c r="I11" s="105">
        <v>0</v>
      </c>
    </row>
    <row r="12" spans="1:9" x14ac:dyDescent="0.2">
      <c r="A12" s="247" t="s">
        <v>379</v>
      </c>
      <c r="B12" s="247"/>
      <c r="C12" s="247"/>
      <c r="D12" s="247"/>
      <c r="E12" s="247"/>
      <c r="F12" s="247"/>
      <c r="G12" s="11">
        <v>5</v>
      </c>
      <c r="H12" s="105">
        <v>0</v>
      </c>
      <c r="I12" s="105">
        <v>0</v>
      </c>
    </row>
    <row r="13" spans="1:9" x14ac:dyDescent="0.2">
      <c r="A13" s="255" t="s">
        <v>380</v>
      </c>
      <c r="B13" s="255"/>
      <c r="C13" s="255"/>
      <c r="D13" s="255"/>
      <c r="E13" s="255"/>
      <c r="F13" s="255"/>
      <c r="G13" s="25">
        <v>6</v>
      </c>
      <c r="H13" s="106">
        <f>SUM(H8:H12)</f>
        <v>0</v>
      </c>
      <c r="I13" s="106">
        <f>SUM(I8:I12)</f>
        <v>0</v>
      </c>
    </row>
    <row r="14" spans="1:9" ht="12.75" customHeight="1" x14ac:dyDescent="0.2">
      <c r="A14" s="247" t="s">
        <v>381</v>
      </c>
      <c r="B14" s="247"/>
      <c r="C14" s="247"/>
      <c r="D14" s="247"/>
      <c r="E14" s="247"/>
      <c r="F14" s="247"/>
      <c r="G14" s="11">
        <v>7</v>
      </c>
      <c r="H14" s="105">
        <v>0</v>
      </c>
      <c r="I14" s="105">
        <v>0</v>
      </c>
    </row>
    <row r="15" spans="1:9" ht="12.75" customHeight="1" x14ac:dyDescent="0.2">
      <c r="A15" s="247" t="s">
        <v>382</v>
      </c>
      <c r="B15" s="247"/>
      <c r="C15" s="247"/>
      <c r="D15" s="247"/>
      <c r="E15" s="247"/>
      <c r="F15" s="247"/>
      <c r="G15" s="11">
        <v>8</v>
      </c>
      <c r="H15" s="105">
        <v>0</v>
      </c>
      <c r="I15" s="105">
        <v>0</v>
      </c>
    </row>
    <row r="16" spans="1:9" ht="12.75" customHeight="1" x14ac:dyDescent="0.2">
      <c r="A16" s="247" t="s">
        <v>383</v>
      </c>
      <c r="B16" s="247"/>
      <c r="C16" s="247"/>
      <c r="D16" s="247"/>
      <c r="E16" s="247"/>
      <c r="F16" s="247"/>
      <c r="G16" s="11">
        <v>9</v>
      </c>
      <c r="H16" s="105">
        <v>0</v>
      </c>
      <c r="I16" s="105">
        <v>0</v>
      </c>
    </row>
    <row r="17" spans="1:9" ht="12.75" customHeight="1" x14ac:dyDescent="0.2">
      <c r="A17" s="247" t="s">
        <v>384</v>
      </c>
      <c r="B17" s="247"/>
      <c r="C17" s="247"/>
      <c r="D17" s="247"/>
      <c r="E17" s="247"/>
      <c r="F17" s="247"/>
      <c r="G17" s="11">
        <v>10</v>
      </c>
      <c r="H17" s="105">
        <v>0</v>
      </c>
      <c r="I17" s="105">
        <v>0</v>
      </c>
    </row>
    <row r="18" spans="1:9" ht="12.75" customHeight="1" x14ac:dyDescent="0.2">
      <c r="A18" s="247" t="s">
        <v>385</v>
      </c>
      <c r="B18" s="247"/>
      <c r="C18" s="247"/>
      <c r="D18" s="247"/>
      <c r="E18" s="247"/>
      <c r="F18" s="247"/>
      <c r="G18" s="11">
        <v>11</v>
      </c>
      <c r="H18" s="105">
        <v>0</v>
      </c>
      <c r="I18" s="105">
        <v>0</v>
      </c>
    </row>
    <row r="19" spans="1:9" ht="12.75" customHeight="1" x14ac:dyDescent="0.2">
      <c r="A19" s="247" t="s">
        <v>386</v>
      </c>
      <c r="B19" s="247"/>
      <c r="C19" s="247"/>
      <c r="D19" s="247"/>
      <c r="E19" s="247"/>
      <c r="F19" s="247"/>
      <c r="G19" s="11">
        <v>12</v>
      </c>
      <c r="H19" s="105">
        <v>0</v>
      </c>
      <c r="I19" s="105">
        <v>0</v>
      </c>
    </row>
    <row r="20" spans="1:9" ht="26.25" customHeight="1" x14ac:dyDescent="0.2">
      <c r="A20" s="255" t="s">
        <v>387</v>
      </c>
      <c r="B20" s="255"/>
      <c r="C20" s="255"/>
      <c r="D20" s="255"/>
      <c r="E20" s="255"/>
      <c r="F20" s="255"/>
      <c r="G20" s="25">
        <v>13</v>
      </c>
      <c r="H20" s="106">
        <f>SUM(H14:H19)</f>
        <v>0</v>
      </c>
      <c r="I20" s="106">
        <f>SUM(I14:I19)</f>
        <v>0</v>
      </c>
    </row>
    <row r="21" spans="1:9" ht="27.6" customHeight="1" x14ac:dyDescent="0.2">
      <c r="A21" s="253" t="s">
        <v>388</v>
      </c>
      <c r="B21" s="253"/>
      <c r="C21" s="253"/>
      <c r="D21" s="253"/>
      <c r="E21" s="253"/>
      <c r="F21" s="253"/>
      <c r="G21" s="26">
        <v>14</v>
      </c>
      <c r="H21" s="107">
        <f>H13+H20</f>
        <v>0</v>
      </c>
      <c r="I21" s="107">
        <f>I13+I20</f>
        <v>0</v>
      </c>
    </row>
    <row r="22" spans="1:9" x14ac:dyDescent="0.2">
      <c r="A22" s="250" t="s">
        <v>188</v>
      </c>
      <c r="B22" s="251"/>
      <c r="C22" s="251"/>
      <c r="D22" s="251"/>
      <c r="E22" s="251"/>
      <c r="F22" s="251"/>
      <c r="G22" s="251"/>
      <c r="H22" s="251"/>
      <c r="I22" s="252"/>
    </row>
    <row r="23" spans="1:9" ht="26.45" customHeight="1" x14ac:dyDescent="0.2">
      <c r="A23" s="254" t="s">
        <v>224</v>
      </c>
      <c r="B23" s="254"/>
      <c r="C23" s="254"/>
      <c r="D23" s="254"/>
      <c r="E23" s="254"/>
      <c r="F23" s="254"/>
      <c r="G23" s="10">
        <v>15</v>
      </c>
      <c r="H23" s="104">
        <v>0</v>
      </c>
      <c r="I23" s="104">
        <v>0</v>
      </c>
    </row>
    <row r="24" spans="1:9" ht="12.75" customHeight="1" x14ac:dyDescent="0.2">
      <c r="A24" s="247" t="s">
        <v>225</v>
      </c>
      <c r="B24" s="247"/>
      <c r="C24" s="247"/>
      <c r="D24" s="247"/>
      <c r="E24" s="247"/>
      <c r="F24" s="247"/>
      <c r="G24" s="10">
        <v>16</v>
      </c>
      <c r="H24" s="105">
        <v>0</v>
      </c>
      <c r="I24" s="105">
        <v>0</v>
      </c>
    </row>
    <row r="25" spans="1:9" ht="12.75" customHeight="1" x14ac:dyDescent="0.2">
      <c r="A25" s="247" t="s">
        <v>226</v>
      </c>
      <c r="B25" s="247"/>
      <c r="C25" s="247"/>
      <c r="D25" s="247"/>
      <c r="E25" s="247"/>
      <c r="F25" s="247"/>
      <c r="G25" s="10">
        <v>17</v>
      </c>
      <c r="H25" s="105">
        <v>0</v>
      </c>
      <c r="I25" s="105">
        <v>0</v>
      </c>
    </row>
    <row r="26" spans="1:9" ht="12.75" customHeight="1" x14ac:dyDescent="0.2">
      <c r="A26" s="247" t="s">
        <v>227</v>
      </c>
      <c r="B26" s="247"/>
      <c r="C26" s="247"/>
      <c r="D26" s="247"/>
      <c r="E26" s="247"/>
      <c r="F26" s="247"/>
      <c r="G26" s="10">
        <v>18</v>
      </c>
      <c r="H26" s="105">
        <v>0</v>
      </c>
      <c r="I26" s="105">
        <v>0</v>
      </c>
    </row>
    <row r="27" spans="1:9" ht="12.75" customHeight="1" x14ac:dyDescent="0.2">
      <c r="A27" s="247" t="s">
        <v>228</v>
      </c>
      <c r="B27" s="247"/>
      <c r="C27" s="247"/>
      <c r="D27" s="247"/>
      <c r="E27" s="247"/>
      <c r="F27" s="247"/>
      <c r="G27" s="10">
        <v>19</v>
      </c>
      <c r="H27" s="105">
        <v>0</v>
      </c>
      <c r="I27" s="105">
        <v>0</v>
      </c>
    </row>
    <row r="28" spans="1:9" ht="12.75" customHeight="1" x14ac:dyDescent="0.2">
      <c r="A28" s="247" t="s">
        <v>229</v>
      </c>
      <c r="B28" s="247"/>
      <c r="C28" s="247"/>
      <c r="D28" s="247"/>
      <c r="E28" s="247"/>
      <c r="F28" s="247"/>
      <c r="G28" s="10">
        <v>20</v>
      </c>
      <c r="H28" s="105">
        <v>0</v>
      </c>
      <c r="I28" s="105">
        <v>0</v>
      </c>
    </row>
    <row r="29" spans="1:9" ht="24" customHeight="1" x14ac:dyDescent="0.2">
      <c r="A29" s="248" t="s">
        <v>389</v>
      </c>
      <c r="B29" s="248"/>
      <c r="C29" s="248"/>
      <c r="D29" s="248"/>
      <c r="E29" s="248"/>
      <c r="F29" s="248"/>
      <c r="G29" s="25">
        <v>21</v>
      </c>
      <c r="H29" s="108">
        <f>SUM(H23:H28)</f>
        <v>0</v>
      </c>
      <c r="I29" s="108">
        <f>SUM(I23:I28)</f>
        <v>0</v>
      </c>
    </row>
    <row r="30" spans="1:9" ht="27" customHeight="1" x14ac:dyDescent="0.2">
      <c r="A30" s="247" t="s">
        <v>230</v>
      </c>
      <c r="B30" s="247"/>
      <c r="C30" s="247"/>
      <c r="D30" s="247"/>
      <c r="E30" s="247"/>
      <c r="F30" s="247"/>
      <c r="G30" s="11">
        <v>22</v>
      </c>
      <c r="H30" s="105">
        <v>0</v>
      </c>
      <c r="I30" s="105">
        <v>0</v>
      </c>
    </row>
    <row r="31" spans="1:9" ht="12.75" customHeight="1" x14ac:dyDescent="0.2">
      <c r="A31" s="247" t="s">
        <v>231</v>
      </c>
      <c r="B31" s="247"/>
      <c r="C31" s="247"/>
      <c r="D31" s="247"/>
      <c r="E31" s="247"/>
      <c r="F31" s="247"/>
      <c r="G31" s="11">
        <v>23</v>
      </c>
      <c r="H31" s="105">
        <v>0</v>
      </c>
      <c r="I31" s="105">
        <v>0</v>
      </c>
    </row>
    <row r="32" spans="1:9" ht="12.75" customHeight="1" x14ac:dyDescent="0.2">
      <c r="A32" s="247" t="s">
        <v>390</v>
      </c>
      <c r="B32" s="247"/>
      <c r="C32" s="247"/>
      <c r="D32" s="247"/>
      <c r="E32" s="247"/>
      <c r="F32" s="247"/>
      <c r="G32" s="11">
        <v>24</v>
      </c>
      <c r="H32" s="105">
        <v>0</v>
      </c>
      <c r="I32" s="105">
        <v>0</v>
      </c>
    </row>
    <row r="33" spans="1:9" ht="12.75" customHeight="1" x14ac:dyDescent="0.2">
      <c r="A33" s="247" t="s">
        <v>232</v>
      </c>
      <c r="B33" s="247"/>
      <c r="C33" s="247"/>
      <c r="D33" s="247"/>
      <c r="E33" s="247"/>
      <c r="F33" s="247"/>
      <c r="G33" s="11">
        <v>25</v>
      </c>
      <c r="H33" s="105">
        <v>0</v>
      </c>
      <c r="I33" s="105">
        <v>0</v>
      </c>
    </row>
    <row r="34" spans="1:9" ht="12.75" customHeight="1" x14ac:dyDescent="0.2">
      <c r="A34" s="247" t="s">
        <v>233</v>
      </c>
      <c r="B34" s="247"/>
      <c r="C34" s="247"/>
      <c r="D34" s="247"/>
      <c r="E34" s="247"/>
      <c r="F34" s="247"/>
      <c r="G34" s="11">
        <v>26</v>
      </c>
      <c r="H34" s="105">
        <v>0</v>
      </c>
      <c r="I34" s="105">
        <v>0</v>
      </c>
    </row>
    <row r="35" spans="1:9" ht="25.9" customHeight="1" x14ac:dyDescent="0.2">
      <c r="A35" s="248" t="s">
        <v>391</v>
      </c>
      <c r="B35" s="248"/>
      <c r="C35" s="248"/>
      <c r="D35" s="248"/>
      <c r="E35" s="248"/>
      <c r="F35" s="248"/>
      <c r="G35" s="25">
        <v>27</v>
      </c>
      <c r="H35" s="108">
        <f>SUM(H30:H34)</f>
        <v>0</v>
      </c>
      <c r="I35" s="108">
        <f>SUM(I30:I34)</f>
        <v>0</v>
      </c>
    </row>
    <row r="36" spans="1:9" ht="28.15" customHeight="1" x14ac:dyDescent="0.2">
      <c r="A36" s="253" t="s">
        <v>392</v>
      </c>
      <c r="B36" s="253"/>
      <c r="C36" s="253"/>
      <c r="D36" s="253"/>
      <c r="E36" s="253"/>
      <c r="F36" s="253"/>
      <c r="G36" s="26">
        <v>28</v>
      </c>
      <c r="H36" s="109">
        <f>H29+H35</f>
        <v>0</v>
      </c>
      <c r="I36" s="109">
        <f>I29+I35</f>
        <v>0</v>
      </c>
    </row>
    <row r="37" spans="1:9" x14ac:dyDescent="0.2">
      <c r="A37" s="250" t="s">
        <v>203</v>
      </c>
      <c r="B37" s="251"/>
      <c r="C37" s="251"/>
      <c r="D37" s="251"/>
      <c r="E37" s="251"/>
      <c r="F37" s="251"/>
      <c r="G37" s="251">
        <v>0</v>
      </c>
      <c r="H37" s="251"/>
      <c r="I37" s="252"/>
    </row>
    <row r="38" spans="1:9" ht="12.75" customHeight="1" x14ac:dyDescent="0.2">
      <c r="A38" s="249" t="s">
        <v>234</v>
      </c>
      <c r="B38" s="249"/>
      <c r="C38" s="249"/>
      <c r="D38" s="249"/>
      <c r="E38" s="249"/>
      <c r="F38" s="249"/>
      <c r="G38" s="10">
        <v>29</v>
      </c>
      <c r="H38" s="104">
        <v>0</v>
      </c>
      <c r="I38" s="104">
        <v>0</v>
      </c>
    </row>
    <row r="39" spans="1:9" ht="25.15" customHeight="1" x14ac:dyDescent="0.2">
      <c r="A39" s="246" t="s">
        <v>235</v>
      </c>
      <c r="B39" s="246"/>
      <c r="C39" s="246"/>
      <c r="D39" s="246"/>
      <c r="E39" s="246"/>
      <c r="F39" s="246"/>
      <c r="G39" s="11">
        <v>30</v>
      </c>
      <c r="H39" s="105">
        <v>0</v>
      </c>
      <c r="I39" s="105">
        <v>0</v>
      </c>
    </row>
    <row r="40" spans="1:9" ht="12.75" customHeight="1" x14ac:dyDescent="0.2">
      <c r="A40" s="246" t="s">
        <v>236</v>
      </c>
      <c r="B40" s="246"/>
      <c r="C40" s="246"/>
      <c r="D40" s="246"/>
      <c r="E40" s="246"/>
      <c r="F40" s="246"/>
      <c r="G40" s="11">
        <v>31</v>
      </c>
      <c r="H40" s="105">
        <v>0</v>
      </c>
      <c r="I40" s="105">
        <v>0</v>
      </c>
    </row>
    <row r="41" spans="1:9" ht="12.75" customHeight="1" x14ac:dyDescent="0.2">
      <c r="A41" s="246" t="s">
        <v>237</v>
      </c>
      <c r="B41" s="246"/>
      <c r="C41" s="246"/>
      <c r="D41" s="246"/>
      <c r="E41" s="246"/>
      <c r="F41" s="246"/>
      <c r="G41" s="11">
        <v>32</v>
      </c>
      <c r="H41" s="105">
        <v>0</v>
      </c>
      <c r="I41" s="105">
        <v>0</v>
      </c>
    </row>
    <row r="42" spans="1:9" ht="25.9" customHeight="1" x14ac:dyDescent="0.2">
      <c r="A42" s="248" t="s">
        <v>393</v>
      </c>
      <c r="B42" s="248"/>
      <c r="C42" s="248"/>
      <c r="D42" s="248"/>
      <c r="E42" s="248"/>
      <c r="F42" s="248"/>
      <c r="G42" s="25">
        <v>33</v>
      </c>
      <c r="H42" s="108">
        <f>H41+H40+H39+H38</f>
        <v>0</v>
      </c>
      <c r="I42" s="108">
        <f>I41+I40+I39+I38</f>
        <v>0</v>
      </c>
    </row>
    <row r="43" spans="1:9" ht="24.6" customHeight="1" x14ac:dyDescent="0.2">
      <c r="A43" s="246" t="s">
        <v>238</v>
      </c>
      <c r="B43" s="246"/>
      <c r="C43" s="246"/>
      <c r="D43" s="246"/>
      <c r="E43" s="246"/>
      <c r="F43" s="246"/>
      <c r="G43" s="11">
        <v>34</v>
      </c>
      <c r="H43" s="105">
        <v>0</v>
      </c>
      <c r="I43" s="105">
        <v>0</v>
      </c>
    </row>
    <row r="44" spans="1:9" ht="12.75" customHeight="1" x14ac:dyDescent="0.2">
      <c r="A44" s="246" t="s">
        <v>239</v>
      </c>
      <c r="B44" s="246"/>
      <c r="C44" s="246"/>
      <c r="D44" s="246"/>
      <c r="E44" s="246"/>
      <c r="F44" s="246"/>
      <c r="G44" s="11">
        <v>35</v>
      </c>
      <c r="H44" s="105">
        <v>0</v>
      </c>
      <c r="I44" s="105">
        <v>0</v>
      </c>
    </row>
    <row r="45" spans="1:9" ht="12.75" customHeight="1" x14ac:dyDescent="0.2">
      <c r="A45" s="246" t="s">
        <v>240</v>
      </c>
      <c r="B45" s="246"/>
      <c r="C45" s="246"/>
      <c r="D45" s="246"/>
      <c r="E45" s="246"/>
      <c r="F45" s="246"/>
      <c r="G45" s="11">
        <v>36</v>
      </c>
      <c r="H45" s="105">
        <v>0</v>
      </c>
      <c r="I45" s="105">
        <v>0</v>
      </c>
    </row>
    <row r="46" spans="1:9" ht="21" customHeight="1" x14ac:dyDescent="0.2">
      <c r="A46" s="246" t="s">
        <v>241</v>
      </c>
      <c r="B46" s="246"/>
      <c r="C46" s="246"/>
      <c r="D46" s="246"/>
      <c r="E46" s="246"/>
      <c r="F46" s="246"/>
      <c r="G46" s="11">
        <v>37</v>
      </c>
      <c r="H46" s="105">
        <v>0</v>
      </c>
      <c r="I46" s="105">
        <v>0</v>
      </c>
    </row>
    <row r="47" spans="1:9" ht="12.75" customHeight="1" x14ac:dyDescent="0.2">
      <c r="A47" s="246" t="s">
        <v>242</v>
      </c>
      <c r="B47" s="246"/>
      <c r="C47" s="246"/>
      <c r="D47" s="246"/>
      <c r="E47" s="246"/>
      <c r="F47" s="246"/>
      <c r="G47" s="11">
        <v>38</v>
      </c>
      <c r="H47" s="105">
        <v>0</v>
      </c>
      <c r="I47" s="105">
        <v>0</v>
      </c>
    </row>
    <row r="48" spans="1:9" ht="22.9" customHeight="1" x14ac:dyDescent="0.2">
      <c r="A48" s="248" t="s">
        <v>394</v>
      </c>
      <c r="B48" s="248"/>
      <c r="C48" s="248"/>
      <c r="D48" s="248"/>
      <c r="E48" s="248"/>
      <c r="F48" s="248"/>
      <c r="G48" s="25">
        <v>39</v>
      </c>
      <c r="H48" s="108">
        <f>H47+H46+H45+H44+H43</f>
        <v>0</v>
      </c>
      <c r="I48" s="108">
        <f>I47+I46+I45+I44+I43</f>
        <v>0</v>
      </c>
    </row>
    <row r="49" spans="1:9" ht="25.9" customHeight="1" x14ac:dyDescent="0.2">
      <c r="A49" s="259" t="s">
        <v>425</v>
      </c>
      <c r="B49" s="259"/>
      <c r="C49" s="259"/>
      <c r="D49" s="259"/>
      <c r="E49" s="259"/>
      <c r="F49" s="259"/>
      <c r="G49" s="25">
        <v>40</v>
      </c>
      <c r="H49" s="108">
        <f>H48+H42</f>
        <v>0</v>
      </c>
      <c r="I49" s="108">
        <f>I48+I42</f>
        <v>0</v>
      </c>
    </row>
    <row r="50" spans="1:9" ht="12.75" customHeight="1" x14ac:dyDescent="0.2">
      <c r="A50" s="247" t="s">
        <v>243</v>
      </c>
      <c r="B50" s="247"/>
      <c r="C50" s="247"/>
      <c r="D50" s="247"/>
      <c r="E50" s="247"/>
      <c r="F50" s="247"/>
      <c r="G50" s="11">
        <v>41</v>
      </c>
      <c r="H50" s="105">
        <v>0</v>
      </c>
      <c r="I50" s="105">
        <v>0</v>
      </c>
    </row>
    <row r="51" spans="1:9" ht="25.9" customHeight="1" x14ac:dyDescent="0.2">
      <c r="A51" s="259" t="s">
        <v>395</v>
      </c>
      <c r="B51" s="259"/>
      <c r="C51" s="259"/>
      <c r="D51" s="259"/>
      <c r="E51" s="259"/>
      <c r="F51" s="259"/>
      <c r="G51" s="25">
        <v>42</v>
      </c>
      <c r="H51" s="108">
        <f>H21+H36+H49+H50</f>
        <v>0</v>
      </c>
      <c r="I51" s="108">
        <f>I21+I36+I49+I50</f>
        <v>0</v>
      </c>
    </row>
    <row r="52" spans="1:9" ht="12.75" customHeight="1" x14ac:dyDescent="0.2">
      <c r="A52" s="260" t="s">
        <v>217</v>
      </c>
      <c r="B52" s="260"/>
      <c r="C52" s="260"/>
      <c r="D52" s="260"/>
      <c r="E52" s="260"/>
      <c r="F52" s="260"/>
      <c r="G52" s="11">
        <v>43</v>
      </c>
      <c r="H52" s="105">
        <v>0</v>
      </c>
      <c r="I52" s="105">
        <v>0</v>
      </c>
    </row>
    <row r="53" spans="1:9" ht="31.9" customHeight="1" x14ac:dyDescent="0.2">
      <c r="A53" s="258" t="s">
        <v>396</v>
      </c>
      <c r="B53" s="258"/>
      <c r="C53" s="258"/>
      <c r="D53" s="258"/>
      <c r="E53" s="258"/>
      <c r="F53" s="258"/>
      <c r="G53" s="27">
        <v>44</v>
      </c>
      <c r="H53" s="110">
        <f>H52+H51</f>
        <v>0</v>
      </c>
      <c r="I53" s="110">
        <f>I52+I51</f>
        <v>0</v>
      </c>
    </row>
  </sheetData>
  <sheetProtection algorithmName="SHA-512" hashValue="dsTGJjXC7rYyJUBeKUbnNk8U9/LLrxn/rFGvBtBo48wQh9NvQxIXbAJaQQpzdH/0iJ9QqqyEvYGGbdjqFco3Pg==" saltValue="RI+FqQWDFiBjtDaFcoFyV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80" zoomScaleNormal="100" zoomScaleSheetLayoutView="80" workbookViewId="0">
      <selection activeCell="Y59" sqref="Y59"/>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244</v>
      </c>
      <c r="B1" s="262"/>
      <c r="C1" s="262"/>
      <c r="D1" s="262"/>
      <c r="E1" s="262"/>
      <c r="F1" s="262"/>
      <c r="G1" s="262"/>
      <c r="H1" s="262"/>
      <c r="I1" s="262"/>
      <c r="J1" s="262"/>
      <c r="K1" s="14"/>
    </row>
    <row r="2" spans="1:26" ht="15.75" x14ac:dyDescent="0.2">
      <c r="A2" s="2"/>
      <c r="B2" s="3"/>
      <c r="C2" s="263" t="s">
        <v>245</v>
      </c>
      <c r="D2" s="263"/>
      <c r="E2" s="5"/>
      <c r="F2" s="4" t="s">
        <v>0</v>
      </c>
      <c r="G2" s="5" cm="1">
        <f t="array" ref="G2:H2">+'Opći podaci'!H4:I4</f>
        <v>46112</v>
      </c>
      <c r="H2" s="15">
        <v>0</v>
      </c>
      <c r="I2" s="15"/>
      <c r="J2" s="15"/>
      <c r="K2" s="14"/>
      <c r="Y2" s="16" t="s">
        <v>441</v>
      </c>
    </row>
    <row r="3" spans="1:26" ht="13.5" customHeight="1" x14ac:dyDescent="0.2">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67"/>
      <c r="B4" s="267"/>
      <c r="C4" s="267"/>
      <c r="D4" s="267"/>
      <c r="E4" s="267"/>
      <c r="F4" s="267"/>
      <c r="G4" s="268"/>
      <c r="H4" s="111" t="s">
        <v>250</v>
      </c>
      <c r="I4" s="111" t="s">
        <v>251</v>
      </c>
      <c r="J4" s="111" t="s">
        <v>252</v>
      </c>
      <c r="K4" s="111" t="s">
        <v>253</v>
      </c>
      <c r="L4" s="111" t="s">
        <v>254</v>
      </c>
      <c r="M4" s="111" t="s">
        <v>255</v>
      </c>
      <c r="N4" s="111" t="s">
        <v>256</v>
      </c>
      <c r="O4" s="111" t="s">
        <v>257</v>
      </c>
      <c r="P4" s="112" t="s">
        <v>397</v>
      </c>
      <c r="Q4" s="111" t="s">
        <v>258</v>
      </c>
      <c r="R4" s="111" t="s">
        <v>259</v>
      </c>
      <c r="S4" s="112" t="s">
        <v>398</v>
      </c>
      <c r="T4" s="112" t="s">
        <v>399</v>
      </c>
      <c r="U4" s="112" t="s">
        <v>429</v>
      </c>
      <c r="V4" s="111" t="s">
        <v>260</v>
      </c>
      <c r="W4" s="111" t="s">
        <v>261</v>
      </c>
      <c r="X4" s="111" t="s">
        <v>262</v>
      </c>
      <c r="Y4" s="270"/>
      <c r="Z4" s="270"/>
    </row>
    <row r="5" spans="1:26" ht="22.5" x14ac:dyDescent="0.2">
      <c r="A5" s="271">
        <v>1</v>
      </c>
      <c r="B5" s="271"/>
      <c r="C5" s="271"/>
      <c r="D5" s="271"/>
      <c r="E5" s="271"/>
      <c r="F5" s="271"/>
      <c r="G5" s="113">
        <v>2</v>
      </c>
      <c r="H5" s="111" t="s">
        <v>166</v>
      </c>
      <c r="I5" s="114" t="s">
        <v>167</v>
      </c>
      <c r="J5" s="111" t="s">
        <v>281</v>
      </c>
      <c r="K5" s="114" t="s">
        <v>282</v>
      </c>
      <c r="L5" s="111" t="s">
        <v>283</v>
      </c>
      <c r="M5" s="114" t="s">
        <v>284</v>
      </c>
      <c r="N5" s="111" t="s">
        <v>285</v>
      </c>
      <c r="O5" s="114" t="s">
        <v>286</v>
      </c>
      <c r="P5" s="111" t="s">
        <v>287</v>
      </c>
      <c r="Q5" s="114" t="s">
        <v>288</v>
      </c>
      <c r="R5" s="111" t="s">
        <v>289</v>
      </c>
      <c r="S5" s="111" t="s">
        <v>290</v>
      </c>
      <c r="T5" s="111" t="s">
        <v>291</v>
      </c>
      <c r="U5" s="111">
        <v>16</v>
      </c>
      <c r="V5" s="111">
        <v>17</v>
      </c>
      <c r="W5" s="111">
        <v>18</v>
      </c>
      <c r="X5" s="111" t="s">
        <v>430</v>
      </c>
      <c r="Y5" s="111">
        <v>20</v>
      </c>
      <c r="Z5" s="114" t="s">
        <v>431</v>
      </c>
    </row>
    <row r="6" spans="1:26" x14ac:dyDescent="0.2">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296</v>
      </c>
      <c r="B7" s="275"/>
      <c r="C7" s="275"/>
      <c r="D7" s="275"/>
      <c r="E7" s="275"/>
      <c r="F7" s="275"/>
      <c r="G7" s="115">
        <v>1</v>
      </c>
      <c r="H7" s="118">
        <v>34010262</v>
      </c>
      <c r="I7" s="118">
        <v>45066335.420000002</v>
      </c>
      <c r="J7" s="118">
        <v>954457.89</v>
      </c>
      <c r="K7" s="118">
        <v>0</v>
      </c>
      <c r="L7" s="118">
        <v>0</v>
      </c>
      <c r="M7" s="118">
        <v>0</v>
      </c>
      <c r="N7" s="118">
        <v>712344.04</v>
      </c>
      <c r="O7" s="118">
        <v>0</v>
      </c>
      <c r="P7" s="118">
        <v>0</v>
      </c>
      <c r="Q7" s="118">
        <v>0</v>
      </c>
      <c r="R7" s="118">
        <v>0</v>
      </c>
      <c r="S7" s="118">
        <v>0</v>
      </c>
      <c r="T7" s="118">
        <v>0</v>
      </c>
      <c r="U7" s="118">
        <v>0</v>
      </c>
      <c r="V7" s="118">
        <v>3133092.43</v>
      </c>
      <c r="W7" s="118">
        <v>6662872.2599999998</v>
      </c>
      <c r="X7" s="120">
        <f>H7+I7+J7+K7-L7+M7+N7+O7+P7+Q7+R7+V7+W7+S7+T7+U7</f>
        <v>90539364.040000021</v>
      </c>
      <c r="Y7" s="118">
        <v>0</v>
      </c>
      <c r="Z7" s="120">
        <f>X7+Y7</f>
        <v>90539364.040000021</v>
      </c>
    </row>
    <row r="8" spans="1:26" x14ac:dyDescent="0.2">
      <c r="A8" s="264" t="s">
        <v>264</v>
      </c>
      <c r="B8" s="264"/>
      <c r="C8" s="264"/>
      <c r="D8" s="264"/>
      <c r="E8" s="264"/>
      <c r="F8" s="264"/>
      <c r="G8" s="115">
        <v>2</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20">
        <f t="shared" ref="X8:X9" si="0">H8+I8+J8+K8-L8+M8+N8+O8+P8+Q8+R8+V8+W8+S8+T8+U8</f>
        <v>0</v>
      </c>
      <c r="Y8" s="118">
        <v>0</v>
      </c>
      <c r="Z8" s="120">
        <f t="shared" ref="Z8:Z9" si="1">X8+Y8</f>
        <v>0</v>
      </c>
    </row>
    <row r="9" spans="1:26" x14ac:dyDescent="0.2">
      <c r="A9" s="264" t="s">
        <v>265</v>
      </c>
      <c r="B9" s="264"/>
      <c r="C9" s="264"/>
      <c r="D9" s="264"/>
      <c r="E9" s="264"/>
      <c r="F9" s="264"/>
      <c r="G9" s="115">
        <v>3</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20">
        <f t="shared" si="0"/>
        <v>0</v>
      </c>
      <c r="Y9" s="118">
        <v>0</v>
      </c>
      <c r="Z9" s="120">
        <f t="shared" si="1"/>
        <v>0</v>
      </c>
    </row>
    <row r="10" spans="1:26" ht="24" customHeight="1" x14ac:dyDescent="0.2">
      <c r="A10" s="265" t="s">
        <v>297</v>
      </c>
      <c r="B10" s="265"/>
      <c r="C10" s="265"/>
      <c r="D10" s="265"/>
      <c r="E10" s="265"/>
      <c r="F10" s="265"/>
      <c r="G10" s="116">
        <v>4</v>
      </c>
      <c r="H10" s="120">
        <f>H7+H8+H9</f>
        <v>34010262</v>
      </c>
      <c r="I10" s="120">
        <f t="shared" ref="I10:Z10" si="2">I7+I8+I9</f>
        <v>45066335.420000002</v>
      </c>
      <c r="J10" s="120">
        <f t="shared" si="2"/>
        <v>954457.89</v>
      </c>
      <c r="K10" s="120">
        <f>K7+K8+K9</f>
        <v>0</v>
      </c>
      <c r="L10" s="120">
        <f t="shared" si="2"/>
        <v>0</v>
      </c>
      <c r="M10" s="120">
        <f t="shared" si="2"/>
        <v>0</v>
      </c>
      <c r="N10" s="120">
        <f t="shared" si="2"/>
        <v>712344.04</v>
      </c>
      <c r="O10" s="120">
        <f t="shared" si="2"/>
        <v>0</v>
      </c>
      <c r="P10" s="120">
        <f t="shared" si="2"/>
        <v>0</v>
      </c>
      <c r="Q10" s="120">
        <f t="shared" si="2"/>
        <v>0</v>
      </c>
      <c r="R10" s="120">
        <f t="shared" si="2"/>
        <v>0</v>
      </c>
      <c r="S10" s="120">
        <f t="shared" si="2"/>
        <v>0</v>
      </c>
      <c r="T10" s="120">
        <f>T7+T8+T9</f>
        <v>0</v>
      </c>
      <c r="U10" s="120">
        <f>U7+U8+U9</f>
        <v>0</v>
      </c>
      <c r="V10" s="120">
        <f>V7+V8+V9</f>
        <v>3133092.43</v>
      </c>
      <c r="W10" s="120">
        <f>W7+W8+W9</f>
        <v>6662872.2599999998</v>
      </c>
      <c r="X10" s="120">
        <f>X7+X8+X9</f>
        <v>90539364.040000021</v>
      </c>
      <c r="Y10" s="120">
        <f t="shared" si="2"/>
        <v>0</v>
      </c>
      <c r="Z10" s="120">
        <f t="shared" si="2"/>
        <v>90539364.040000021</v>
      </c>
    </row>
    <row r="11" spans="1:26" x14ac:dyDescent="0.2">
      <c r="A11" s="264" t="s">
        <v>266</v>
      </c>
      <c r="B11" s="264"/>
      <c r="C11" s="264"/>
      <c r="D11" s="264"/>
      <c r="E11" s="264"/>
      <c r="F11" s="264"/>
      <c r="G11" s="115">
        <v>5</v>
      </c>
      <c r="H11" s="117">
        <v>0</v>
      </c>
      <c r="I11" s="117">
        <v>0</v>
      </c>
      <c r="J11" s="117">
        <v>0</v>
      </c>
      <c r="K11" s="117">
        <v>0</v>
      </c>
      <c r="L11" s="117">
        <v>0</v>
      </c>
      <c r="M11" s="117">
        <v>0</v>
      </c>
      <c r="N11" s="117">
        <v>0</v>
      </c>
      <c r="O11" s="117">
        <v>0</v>
      </c>
      <c r="P11" s="117">
        <v>0</v>
      </c>
      <c r="Q11" s="117">
        <v>0</v>
      </c>
      <c r="R11" s="117">
        <v>0</v>
      </c>
      <c r="S11" s="117">
        <v>0</v>
      </c>
      <c r="T11" s="117">
        <v>0</v>
      </c>
      <c r="U11" s="118">
        <v>0</v>
      </c>
      <c r="V11" s="117">
        <v>0</v>
      </c>
      <c r="W11" s="118">
        <v>7172232.21</v>
      </c>
      <c r="X11" s="120">
        <f>H11+I11+J11+K11-L11+M11+N11+O11+P11+Q11+R11+V11+W11+S11+T11+U11</f>
        <v>7172232.21</v>
      </c>
      <c r="Y11" s="118">
        <v>0</v>
      </c>
      <c r="Z11" s="120">
        <f t="shared" ref="Z11:Z29" si="3">X11+Y11</f>
        <v>7172232.21</v>
      </c>
    </row>
    <row r="12" spans="1:26" x14ac:dyDescent="0.2">
      <c r="A12" s="264" t="s">
        <v>267</v>
      </c>
      <c r="B12" s="264"/>
      <c r="C12" s="264"/>
      <c r="D12" s="264"/>
      <c r="E12" s="264"/>
      <c r="F12" s="264"/>
      <c r="G12" s="115">
        <v>6</v>
      </c>
      <c r="H12" s="117">
        <v>0</v>
      </c>
      <c r="I12" s="117">
        <v>0</v>
      </c>
      <c r="J12" s="117">
        <v>0</v>
      </c>
      <c r="K12" s="117">
        <v>0</v>
      </c>
      <c r="L12" s="117">
        <v>0</v>
      </c>
      <c r="M12" s="117">
        <v>0</v>
      </c>
      <c r="N12" s="118">
        <v>0</v>
      </c>
      <c r="O12" s="117">
        <v>0</v>
      </c>
      <c r="P12" s="117">
        <v>0</v>
      </c>
      <c r="Q12" s="117">
        <v>0</v>
      </c>
      <c r="R12" s="117">
        <v>0</v>
      </c>
      <c r="S12" s="117">
        <v>0</v>
      </c>
      <c r="T12" s="118">
        <v>0</v>
      </c>
      <c r="U12" s="118">
        <v>0</v>
      </c>
      <c r="V12" s="117">
        <v>0</v>
      </c>
      <c r="W12" s="117">
        <v>0</v>
      </c>
      <c r="X12" s="120">
        <f t="shared" ref="X12:X29" si="4">H12+I12+J12+K12-L12+M12+N12+O12+P12+Q12+R12+V12+W12+S12+T12+U12</f>
        <v>0</v>
      </c>
      <c r="Y12" s="118">
        <v>0</v>
      </c>
      <c r="Z12" s="120">
        <f t="shared" si="3"/>
        <v>0</v>
      </c>
    </row>
    <row r="13" spans="1:26" ht="26.25" customHeight="1" x14ac:dyDescent="0.2">
      <c r="A13" s="264" t="s">
        <v>268</v>
      </c>
      <c r="B13" s="264"/>
      <c r="C13" s="264"/>
      <c r="D13" s="264"/>
      <c r="E13" s="264"/>
      <c r="F13" s="264"/>
      <c r="G13" s="115">
        <v>7</v>
      </c>
      <c r="H13" s="117">
        <v>0</v>
      </c>
      <c r="I13" s="117">
        <v>0</v>
      </c>
      <c r="J13" s="117">
        <v>0</v>
      </c>
      <c r="K13" s="117">
        <v>0</v>
      </c>
      <c r="L13" s="117">
        <v>0</v>
      </c>
      <c r="M13" s="117">
        <v>0</v>
      </c>
      <c r="N13" s="117">
        <v>0</v>
      </c>
      <c r="O13" s="118">
        <v>0</v>
      </c>
      <c r="P13" s="117">
        <v>0</v>
      </c>
      <c r="Q13" s="117">
        <v>0</v>
      </c>
      <c r="R13" s="117">
        <v>0</v>
      </c>
      <c r="S13" s="117">
        <v>0</v>
      </c>
      <c r="T13" s="117">
        <v>0</v>
      </c>
      <c r="U13" s="118">
        <v>0</v>
      </c>
      <c r="V13" s="118">
        <v>0</v>
      </c>
      <c r="W13" s="118">
        <v>0</v>
      </c>
      <c r="X13" s="120">
        <f t="shared" si="4"/>
        <v>0</v>
      </c>
      <c r="Y13" s="118">
        <v>0</v>
      </c>
      <c r="Z13" s="120">
        <f t="shared" si="3"/>
        <v>0</v>
      </c>
    </row>
    <row r="14" spans="1:26" ht="39" customHeight="1" x14ac:dyDescent="0.2">
      <c r="A14" s="264" t="s">
        <v>400</v>
      </c>
      <c r="B14" s="264"/>
      <c r="C14" s="264"/>
      <c r="D14" s="264"/>
      <c r="E14" s="264"/>
      <c r="F14" s="264"/>
      <c r="G14" s="115">
        <v>8</v>
      </c>
      <c r="H14" s="117">
        <v>0</v>
      </c>
      <c r="I14" s="117">
        <v>0</v>
      </c>
      <c r="J14" s="117">
        <v>0</v>
      </c>
      <c r="K14" s="117">
        <v>0</v>
      </c>
      <c r="L14" s="117">
        <v>0</v>
      </c>
      <c r="M14" s="117">
        <v>0</v>
      </c>
      <c r="N14" s="117">
        <v>0</v>
      </c>
      <c r="O14" s="117">
        <v>0</v>
      </c>
      <c r="P14" s="118">
        <v>0</v>
      </c>
      <c r="Q14" s="117">
        <v>0</v>
      </c>
      <c r="R14" s="117">
        <v>0</v>
      </c>
      <c r="S14" s="117">
        <v>0</v>
      </c>
      <c r="T14" s="117">
        <v>0</v>
      </c>
      <c r="U14" s="118">
        <v>0</v>
      </c>
      <c r="V14" s="118">
        <v>0</v>
      </c>
      <c r="W14" s="118">
        <v>0</v>
      </c>
      <c r="X14" s="120">
        <f t="shared" si="4"/>
        <v>0</v>
      </c>
      <c r="Y14" s="118">
        <v>0</v>
      </c>
      <c r="Z14" s="120">
        <f t="shared" si="3"/>
        <v>0</v>
      </c>
    </row>
    <row r="15" spans="1:26" x14ac:dyDescent="0.2">
      <c r="A15" s="264" t="s">
        <v>269</v>
      </c>
      <c r="B15" s="264"/>
      <c r="C15" s="264"/>
      <c r="D15" s="264"/>
      <c r="E15" s="264"/>
      <c r="F15" s="264"/>
      <c r="G15" s="115">
        <v>9</v>
      </c>
      <c r="H15" s="117">
        <v>0</v>
      </c>
      <c r="I15" s="117">
        <v>0</v>
      </c>
      <c r="J15" s="117">
        <v>0</v>
      </c>
      <c r="K15" s="117">
        <v>0</v>
      </c>
      <c r="L15" s="117">
        <v>0</v>
      </c>
      <c r="M15" s="117">
        <v>0</v>
      </c>
      <c r="N15" s="117">
        <v>0</v>
      </c>
      <c r="O15" s="117">
        <v>0</v>
      </c>
      <c r="P15" s="117">
        <v>0</v>
      </c>
      <c r="Q15" s="118">
        <v>0</v>
      </c>
      <c r="R15" s="117">
        <v>0</v>
      </c>
      <c r="S15" s="117">
        <v>0</v>
      </c>
      <c r="T15" s="117">
        <v>0</v>
      </c>
      <c r="U15" s="118">
        <v>0</v>
      </c>
      <c r="V15" s="118">
        <v>0</v>
      </c>
      <c r="W15" s="118">
        <v>0</v>
      </c>
      <c r="X15" s="120">
        <f t="shared" si="4"/>
        <v>0</v>
      </c>
      <c r="Y15" s="118">
        <v>0</v>
      </c>
      <c r="Z15" s="120">
        <f t="shared" si="3"/>
        <v>0</v>
      </c>
    </row>
    <row r="16" spans="1:26" ht="28.5" customHeight="1" x14ac:dyDescent="0.2">
      <c r="A16" s="264" t="s">
        <v>270</v>
      </c>
      <c r="B16" s="264"/>
      <c r="C16" s="264"/>
      <c r="D16" s="264"/>
      <c r="E16" s="264"/>
      <c r="F16" s="264"/>
      <c r="G16" s="115">
        <v>10</v>
      </c>
      <c r="H16" s="117">
        <v>0</v>
      </c>
      <c r="I16" s="117">
        <v>0</v>
      </c>
      <c r="J16" s="117">
        <v>0</v>
      </c>
      <c r="K16" s="117">
        <v>0</v>
      </c>
      <c r="L16" s="117">
        <v>0</v>
      </c>
      <c r="M16" s="117">
        <v>0</v>
      </c>
      <c r="N16" s="117">
        <v>0</v>
      </c>
      <c r="O16" s="117">
        <v>0</v>
      </c>
      <c r="P16" s="117">
        <v>0</v>
      </c>
      <c r="Q16" s="117">
        <v>0</v>
      </c>
      <c r="R16" s="118">
        <v>0</v>
      </c>
      <c r="S16" s="118">
        <v>0</v>
      </c>
      <c r="T16" s="118">
        <v>0</v>
      </c>
      <c r="U16" s="118">
        <v>0</v>
      </c>
      <c r="V16" s="118">
        <v>0</v>
      </c>
      <c r="W16" s="118">
        <v>0</v>
      </c>
      <c r="X16" s="120">
        <f t="shared" si="4"/>
        <v>0</v>
      </c>
      <c r="Y16" s="118">
        <v>0</v>
      </c>
      <c r="Z16" s="120">
        <f t="shared" si="3"/>
        <v>0</v>
      </c>
    </row>
    <row r="17" spans="1:26" ht="23.25" customHeight="1" x14ac:dyDescent="0.2">
      <c r="A17" s="264" t="s">
        <v>271</v>
      </c>
      <c r="B17" s="264"/>
      <c r="C17" s="264"/>
      <c r="D17" s="264"/>
      <c r="E17" s="264"/>
      <c r="F17" s="264"/>
      <c r="G17" s="115">
        <v>11</v>
      </c>
      <c r="H17" s="117">
        <v>0</v>
      </c>
      <c r="I17" s="117">
        <v>0</v>
      </c>
      <c r="J17" s="117">
        <v>0</v>
      </c>
      <c r="K17" s="117">
        <v>0</v>
      </c>
      <c r="L17" s="117">
        <v>0</v>
      </c>
      <c r="M17" s="117">
        <v>0</v>
      </c>
      <c r="N17" s="118">
        <v>0</v>
      </c>
      <c r="O17" s="118">
        <v>0</v>
      </c>
      <c r="P17" s="118">
        <v>0</v>
      </c>
      <c r="Q17" s="118">
        <v>0</v>
      </c>
      <c r="R17" s="118">
        <v>0</v>
      </c>
      <c r="S17" s="118">
        <v>0</v>
      </c>
      <c r="T17" s="118">
        <v>0</v>
      </c>
      <c r="U17" s="118">
        <v>0</v>
      </c>
      <c r="V17" s="118">
        <v>0</v>
      </c>
      <c r="W17" s="118">
        <v>0</v>
      </c>
      <c r="X17" s="120">
        <f t="shared" si="4"/>
        <v>0</v>
      </c>
      <c r="Y17" s="118">
        <v>0</v>
      </c>
      <c r="Z17" s="120">
        <f t="shared" si="3"/>
        <v>0</v>
      </c>
    </row>
    <row r="18" spans="1:26" x14ac:dyDescent="0.2">
      <c r="A18" s="264" t="s">
        <v>272</v>
      </c>
      <c r="B18" s="264"/>
      <c r="C18" s="264"/>
      <c r="D18" s="264"/>
      <c r="E18" s="264"/>
      <c r="F18" s="264"/>
      <c r="G18" s="115">
        <v>12</v>
      </c>
      <c r="H18" s="117">
        <v>0</v>
      </c>
      <c r="I18" s="117">
        <v>0</v>
      </c>
      <c r="J18" s="117">
        <v>0</v>
      </c>
      <c r="K18" s="117">
        <v>0</v>
      </c>
      <c r="L18" s="117">
        <v>0</v>
      </c>
      <c r="M18" s="117">
        <v>0</v>
      </c>
      <c r="N18" s="118">
        <v>0</v>
      </c>
      <c r="O18" s="118">
        <v>0</v>
      </c>
      <c r="P18" s="118">
        <v>0</v>
      </c>
      <c r="Q18" s="118">
        <v>0</v>
      </c>
      <c r="R18" s="118">
        <v>0</v>
      </c>
      <c r="S18" s="118">
        <v>0</v>
      </c>
      <c r="T18" s="118">
        <v>0</v>
      </c>
      <c r="U18" s="118">
        <v>0</v>
      </c>
      <c r="V18" s="118">
        <v>0</v>
      </c>
      <c r="W18" s="118">
        <v>0</v>
      </c>
      <c r="X18" s="120">
        <f t="shared" si="4"/>
        <v>0</v>
      </c>
      <c r="Y18" s="118">
        <v>0</v>
      </c>
      <c r="Z18" s="120">
        <f t="shared" si="3"/>
        <v>0</v>
      </c>
    </row>
    <row r="19" spans="1:26" x14ac:dyDescent="0.2">
      <c r="A19" s="264" t="s">
        <v>273</v>
      </c>
      <c r="B19" s="264"/>
      <c r="C19" s="264"/>
      <c r="D19" s="264"/>
      <c r="E19" s="264"/>
      <c r="F19" s="264"/>
      <c r="G19" s="115">
        <v>13</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20">
        <f t="shared" si="4"/>
        <v>0</v>
      </c>
      <c r="Y19" s="118">
        <v>0</v>
      </c>
      <c r="Z19" s="120">
        <f t="shared" si="3"/>
        <v>0</v>
      </c>
    </row>
    <row r="20" spans="1:26" x14ac:dyDescent="0.2">
      <c r="A20" s="264" t="s">
        <v>274</v>
      </c>
      <c r="B20" s="264"/>
      <c r="C20" s="264"/>
      <c r="D20" s="264"/>
      <c r="E20" s="264"/>
      <c r="F20" s="264"/>
      <c r="G20" s="115">
        <v>14</v>
      </c>
      <c r="H20" s="117">
        <v>0</v>
      </c>
      <c r="I20" s="117">
        <v>0</v>
      </c>
      <c r="J20" s="117">
        <v>0</v>
      </c>
      <c r="K20" s="117">
        <v>0</v>
      </c>
      <c r="L20" s="117">
        <v>0</v>
      </c>
      <c r="M20" s="117">
        <v>0</v>
      </c>
      <c r="N20" s="118">
        <v>0</v>
      </c>
      <c r="O20" s="118">
        <v>0</v>
      </c>
      <c r="P20" s="118">
        <v>0</v>
      </c>
      <c r="Q20" s="118">
        <v>0</v>
      </c>
      <c r="R20" s="118">
        <v>0</v>
      </c>
      <c r="S20" s="118">
        <v>0</v>
      </c>
      <c r="T20" s="118">
        <v>0</v>
      </c>
      <c r="U20" s="118">
        <v>0</v>
      </c>
      <c r="V20" s="118">
        <v>0</v>
      </c>
      <c r="W20" s="118">
        <v>0</v>
      </c>
      <c r="X20" s="120">
        <f t="shared" si="4"/>
        <v>0</v>
      </c>
      <c r="Y20" s="118">
        <v>0</v>
      </c>
      <c r="Z20" s="120">
        <f t="shared" si="3"/>
        <v>0</v>
      </c>
    </row>
    <row r="21" spans="1:26" ht="30.75" customHeight="1" x14ac:dyDescent="0.2">
      <c r="A21" s="264" t="s">
        <v>401</v>
      </c>
      <c r="B21" s="264"/>
      <c r="C21" s="264"/>
      <c r="D21" s="264"/>
      <c r="E21" s="264"/>
      <c r="F21" s="264"/>
      <c r="G21" s="115">
        <v>15</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20">
        <f t="shared" si="4"/>
        <v>0</v>
      </c>
      <c r="Y21" s="118">
        <v>0</v>
      </c>
      <c r="Z21" s="120">
        <f t="shared" si="3"/>
        <v>0</v>
      </c>
    </row>
    <row r="22" spans="1:26" ht="28.5" customHeight="1" x14ac:dyDescent="0.2">
      <c r="A22" s="264" t="s">
        <v>402</v>
      </c>
      <c r="B22" s="264"/>
      <c r="C22" s="264"/>
      <c r="D22" s="264"/>
      <c r="E22" s="264"/>
      <c r="F22" s="264"/>
      <c r="G22" s="115">
        <v>16</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20">
        <f t="shared" si="4"/>
        <v>0</v>
      </c>
      <c r="Y22" s="118">
        <v>0</v>
      </c>
      <c r="Z22" s="120">
        <f t="shared" si="3"/>
        <v>0</v>
      </c>
    </row>
    <row r="23" spans="1:26" ht="26.25" customHeight="1" x14ac:dyDescent="0.2">
      <c r="A23" s="264" t="s">
        <v>403</v>
      </c>
      <c r="B23" s="264"/>
      <c r="C23" s="264"/>
      <c r="D23" s="264"/>
      <c r="E23" s="264"/>
      <c r="F23" s="264"/>
      <c r="G23" s="115">
        <v>17</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20">
        <f t="shared" si="4"/>
        <v>0</v>
      </c>
      <c r="Y23" s="118">
        <v>0</v>
      </c>
      <c r="Z23" s="120">
        <f t="shared" si="3"/>
        <v>0</v>
      </c>
    </row>
    <row r="24" spans="1:26" x14ac:dyDescent="0.2">
      <c r="A24" s="264" t="s">
        <v>275</v>
      </c>
      <c r="B24" s="264"/>
      <c r="C24" s="264"/>
      <c r="D24" s="264"/>
      <c r="E24" s="264"/>
      <c r="F24" s="264"/>
      <c r="G24" s="115">
        <v>18</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20">
        <f t="shared" si="4"/>
        <v>0</v>
      </c>
      <c r="Y24" s="118">
        <v>0</v>
      </c>
      <c r="Z24" s="120">
        <f t="shared" si="3"/>
        <v>0</v>
      </c>
    </row>
    <row r="25" spans="1:26" x14ac:dyDescent="0.2">
      <c r="A25" s="264" t="s">
        <v>404</v>
      </c>
      <c r="B25" s="264"/>
      <c r="C25" s="264"/>
      <c r="D25" s="264"/>
      <c r="E25" s="264"/>
      <c r="F25" s="264"/>
      <c r="G25" s="115">
        <v>19</v>
      </c>
      <c r="H25" s="118">
        <v>2860000</v>
      </c>
      <c r="I25" s="118">
        <v>7260000</v>
      </c>
      <c r="J25" s="118">
        <v>0</v>
      </c>
      <c r="K25" s="118">
        <v>0</v>
      </c>
      <c r="L25" s="118">
        <v>0</v>
      </c>
      <c r="M25" s="118">
        <v>0</v>
      </c>
      <c r="N25" s="118">
        <v>0</v>
      </c>
      <c r="O25" s="118">
        <v>0</v>
      </c>
      <c r="P25" s="118">
        <v>0</v>
      </c>
      <c r="Q25" s="118">
        <v>0</v>
      </c>
      <c r="R25" s="118">
        <v>0</v>
      </c>
      <c r="S25" s="118">
        <v>0</v>
      </c>
      <c r="T25" s="118">
        <v>0</v>
      </c>
      <c r="U25" s="118">
        <v>0</v>
      </c>
      <c r="V25" s="118">
        <v>0</v>
      </c>
      <c r="W25" s="118">
        <v>0</v>
      </c>
      <c r="X25" s="120">
        <f t="shared" si="4"/>
        <v>10120000</v>
      </c>
      <c r="Y25" s="118">
        <v>0</v>
      </c>
      <c r="Z25" s="120">
        <f t="shared" si="3"/>
        <v>10120000</v>
      </c>
    </row>
    <row r="26" spans="1:26" ht="12.75" customHeight="1" x14ac:dyDescent="0.2">
      <c r="A26" s="264" t="s">
        <v>412</v>
      </c>
      <c r="B26" s="264"/>
      <c r="C26" s="264"/>
      <c r="D26" s="264"/>
      <c r="E26" s="264"/>
      <c r="F26" s="264"/>
      <c r="G26" s="115">
        <v>20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20">
        <f t="shared" si="4"/>
        <v>0</v>
      </c>
      <c r="Y26" s="118">
        <v>0</v>
      </c>
      <c r="Z26" s="120">
        <f t="shared" si="3"/>
        <v>0</v>
      </c>
    </row>
    <row r="27" spans="1:26" ht="12.75" customHeight="1" x14ac:dyDescent="0.2">
      <c r="A27" s="264" t="s">
        <v>405</v>
      </c>
      <c r="B27" s="264"/>
      <c r="C27" s="264"/>
      <c r="D27" s="264"/>
      <c r="E27" s="264"/>
      <c r="F27" s="264"/>
      <c r="G27" s="115">
        <v>21</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20">
        <f t="shared" si="4"/>
        <v>0</v>
      </c>
      <c r="Y27" s="118">
        <v>0</v>
      </c>
      <c r="Z27" s="120">
        <f t="shared" si="3"/>
        <v>0</v>
      </c>
    </row>
    <row r="28" spans="1:26" ht="12.75" customHeight="1" x14ac:dyDescent="0.2">
      <c r="A28" s="264" t="s">
        <v>406</v>
      </c>
      <c r="B28" s="264"/>
      <c r="C28" s="264"/>
      <c r="D28" s="264"/>
      <c r="E28" s="264"/>
      <c r="F28" s="264"/>
      <c r="G28" s="115">
        <v>22</v>
      </c>
      <c r="H28" s="118">
        <v>0</v>
      </c>
      <c r="I28" s="118">
        <v>0</v>
      </c>
      <c r="J28" s="118">
        <v>398308.06</v>
      </c>
      <c r="K28" s="118">
        <v>0</v>
      </c>
      <c r="L28" s="118">
        <v>0</v>
      </c>
      <c r="M28" s="118">
        <v>0</v>
      </c>
      <c r="N28" s="118">
        <v>0</v>
      </c>
      <c r="O28" s="118">
        <v>0</v>
      </c>
      <c r="P28" s="118">
        <v>0</v>
      </c>
      <c r="Q28" s="118">
        <v>0</v>
      </c>
      <c r="R28" s="118">
        <v>0</v>
      </c>
      <c r="S28" s="118">
        <v>0</v>
      </c>
      <c r="T28" s="118">
        <v>0</v>
      </c>
      <c r="U28" s="118">
        <v>0</v>
      </c>
      <c r="V28" s="118">
        <v>6264564.2000000002</v>
      </c>
      <c r="W28" s="118">
        <v>-6662872.2599999998</v>
      </c>
      <c r="X28" s="120">
        <f t="shared" si="4"/>
        <v>0</v>
      </c>
      <c r="Y28" s="118">
        <v>0</v>
      </c>
      <c r="Z28" s="120">
        <f t="shared" si="3"/>
        <v>0</v>
      </c>
    </row>
    <row r="29" spans="1:26" ht="12.75" customHeight="1" x14ac:dyDescent="0.2">
      <c r="A29" s="264" t="s">
        <v>407</v>
      </c>
      <c r="B29" s="264"/>
      <c r="C29" s="264"/>
      <c r="D29" s="264"/>
      <c r="E29" s="264"/>
      <c r="F29" s="264"/>
      <c r="G29" s="115">
        <v>23</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20">
        <f t="shared" si="4"/>
        <v>0</v>
      </c>
      <c r="Y29" s="118">
        <v>0</v>
      </c>
      <c r="Z29" s="120">
        <f t="shared" si="3"/>
        <v>0</v>
      </c>
    </row>
    <row r="30" spans="1:26" ht="21.75" customHeight="1" x14ac:dyDescent="0.2">
      <c r="A30" s="265" t="s">
        <v>408</v>
      </c>
      <c r="B30" s="265"/>
      <c r="C30" s="265"/>
      <c r="D30" s="265"/>
      <c r="E30" s="265"/>
      <c r="F30" s="265"/>
      <c r="G30" s="116">
        <v>24</v>
      </c>
      <c r="H30" s="120">
        <f>SUM(H10:H29)</f>
        <v>36870262</v>
      </c>
      <c r="I30" s="120">
        <f t="shared" ref="I30:Z30" si="5">SUM(I10:I29)</f>
        <v>52326335.420000002</v>
      </c>
      <c r="J30" s="120">
        <f t="shared" si="5"/>
        <v>1352765.95</v>
      </c>
      <c r="K30" s="120">
        <f t="shared" si="5"/>
        <v>0</v>
      </c>
      <c r="L30" s="120">
        <f t="shared" si="5"/>
        <v>0</v>
      </c>
      <c r="M30" s="120">
        <f t="shared" si="5"/>
        <v>0</v>
      </c>
      <c r="N30" s="120">
        <f t="shared" si="5"/>
        <v>712344.04</v>
      </c>
      <c r="O30" s="120">
        <f t="shared" si="5"/>
        <v>0</v>
      </c>
      <c r="P30" s="120">
        <f t="shared" si="5"/>
        <v>0</v>
      </c>
      <c r="Q30" s="120">
        <f t="shared" si="5"/>
        <v>0</v>
      </c>
      <c r="R30" s="120">
        <f t="shared" si="5"/>
        <v>0</v>
      </c>
      <c r="S30" s="120">
        <f t="shared" si="5"/>
        <v>0</v>
      </c>
      <c r="T30" s="120">
        <f t="shared" si="5"/>
        <v>0</v>
      </c>
      <c r="U30" s="120">
        <f t="shared" si="5"/>
        <v>0</v>
      </c>
      <c r="V30" s="120">
        <f t="shared" si="5"/>
        <v>9397656.6300000008</v>
      </c>
      <c r="W30" s="120">
        <f t="shared" si="5"/>
        <v>7172232.209999999</v>
      </c>
      <c r="X30" s="120">
        <f>SUM(X10:X29)</f>
        <v>107831596.25000001</v>
      </c>
      <c r="Y30" s="120">
        <f t="shared" si="5"/>
        <v>0</v>
      </c>
      <c r="Z30" s="120">
        <f t="shared" si="5"/>
        <v>107831596.25000001</v>
      </c>
    </row>
    <row r="31" spans="1:26" x14ac:dyDescent="0.2">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277</v>
      </c>
      <c r="B32" s="276"/>
      <c r="C32" s="276"/>
      <c r="D32" s="276"/>
      <c r="E32" s="276"/>
      <c r="F32" s="276"/>
      <c r="G32" s="116">
        <v>25</v>
      </c>
      <c r="H32" s="120">
        <f>SUM(H12:H20)</f>
        <v>0</v>
      </c>
      <c r="I32" s="120">
        <f t="shared" ref="I32:Z32" si="6">SUM(I12:I20)</f>
        <v>0</v>
      </c>
      <c r="J32" s="120">
        <f t="shared" si="6"/>
        <v>0</v>
      </c>
      <c r="K32" s="120">
        <f t="shared" si="6"/>
        <v>0</v>
      </c>
      <c r="L32" s="120">
        <f t="shared" si="6"/>
        <v>0</v>
      </c>
      <c r="M32" s="120">
        <f t="shared" si="6"/>
        <v>0</v>
      </c>
      <c r="N32" s="120">
        <f t="shared" si="6"/>
        <v>0</v>
      </c>
      <c r="O32" s="120">
        <f t="shared" si="6"/>
        <v>0</v>
      </c>
      <c r="P32" s="120">
        <f t="shared" si="6"/>
        <v>0</v>
      </c>
      <c r="Q32" s="120">
        <f t="shared" si="6"/>
        <v>0</v>
      </c>
      <c r="R32" s="120">
        <f t="shared" si="6"/>
        <v>0</v>
      </c>
      <c r="S32" s="120">
        <f t="shared" ref="S32:T32" si="7">SUM(S12:S20)</f>
        <v>0</v>
      </c>
      <c r="T32" s="120">
        <f t="shared" si="7"/>
        <v>0</v>
      </c>
      <c r="U32" s="120">
        <f t="shared" ref="U32" si="8">SUM(U12:U20)</f>
        <v>0</v>
      </c>
      <c r="V32" s="120">
        <f t="shared" si="6"/>
        <v>0</v>
      </c>
      <c r="W32" s="120">
        <f t="shared" si="6"/>
        <v>0</v>
      </c>
      <c r="X32" s="120">
        <f>SUM(X12:X20)</f>
        <v>0</v>
      </c>
      <c r="Y32" s="120">
        <f t="shared" si="6"/>
        <v>0</v>
      </c>
      <c r="Z32" s="120">
        <f t="shared" si="6"/>
        <v>0</v>
      </c>
    </row>
    <row r="33" spans="1:26" ht="31.5" customHeight="1" x14ac:dyDescent="0.2">
      <c r="A33" s="276" t="s">
        <v>409</v>
      </c>
      <c r="B33" s="276"/>
      <c r="C33" s="276"/>
      <c r="D33" s="276"/>
      <c r="E33" s="276"/>
      <c r="F33" s="276"/>
      <c r="G33" s="116">
        <v>26</v>
      </c>
      <c r="H33" s="120">
        <f>H11+H32</f>
        <v>0</v>
      </c>
      <c r="I33" s="120">
        <f t="shared" ref="I33:Z33" si="9">I11+I32</f>
        <v>0</v>
      </c>
      <c r="J33" s="120">
        <f t="shared" si="9"/>
        <v>0</v>
      </c>
      <c r="K33" s="120">
        <f t="shared" si="9"/>
        <v>0</v>
      </c>
      <c r="L33" s="120">
        <f t="shared" si="9"/>
        <v>0</v>
      </c>
      <c r="M33" s="120">
        <f t="shared" si="9"/>
        <v>0</v>
      </c>
      <c r="N33" s="120">
        <f t="shared" si="9"/>
        <v>0</v>
      </c>
      <c r="O33" s="120">
        <f t="shared" si="9"/>
        <v>0</v>
      </c>
      <c r="P33" s="120">
        <f t="shared" si="9"/>
        <v>0</v>
      </c>
      <c r="Q33" s="120">
        <f t="shared" si="9"/>
        <v>0</v>
      </c>
      <c r="R33" s="120">
        <f t="shared" si="9"/>
        <v>0</v>
      </c>
      <c r="S33" s="120">
        <f t="shared" ref="S33:T33" si="10">S11+S32</f>
        <v>0</v>
      </c>
      <c r="T33" s="120">
        <f t="shared" si="10"/>
        <v>0</v>
      </c>
      <c r="U33" s="120">
        <f t="shared" ref="U33" si="11">U11+U32</f>
        <v>0</v>
      </c>
      <c r="V33" s="120">
        <f t="shared" si="9"/>
        <v>0</v>
      </c>
      <c r="W33" s="120">
        <f t="shared" si="9"/>
        <v>7172232.21</v>
      </c>
      <c r="X33" s="120">
        <f>X11+X32</f>
        <v>7172232.21</v>
      </c>
      <c r="Y33" s="120">
        <f t="shared" si="9"/>
        <v>0</v>
      </c>
      <c r="Z33" s="120">
        <f t="shared" si="9"/>
        <v>7172232.21</v>
      </c>
    </row>
    <row r="34" spans="1:26" ht="30.75" customHeight="1" x14ac:dyDescent="0.2">
      <c r="A34" s="276" t="s">
        <v>410</v>
      </c>
      <c r="B34" s="276"/>
      <c r="C34" s="276"/>
      <c r="D34" s="276"/>
      <c r="E34" s="276"/>
      <c r="F34" s="276"/>
      <c r="G34" s="116">
        <v>27</v>
      </c>
      <c r="H34" s="120">
        <f>SUM(H21:H29)</f>
        <v>2860000</v>
      </c>
      <c r="I34" s="120">
        <f t="shared" ref="I34:Z34" si="12">SUM(I21:I29)</f>
        <v>7260000</v>
      </c>
      <c r="J34" s="120">
        <f t="shared" si="12"/>
        <v>398308.06</v>
      </c>
      <c r="K34" s="120">
        <f t="shared" si="12"/>
        <v>0</v>
      </c>
      <c r="L34" s="120">
        <f t="shared" si="12"/>
        <v>0</v>
      </c>
      <c r="M34" s="120">
        <f t="shared" si="12"/>
        <v>0</v>
      </c>
      <c r="N34" s="120">
        <f t="shared" si="12"/>
        <v>0</v>
      </c>
      <c r="O34" s="120">
        <f t="shared" si="12"/>
        <v>0</v>
      </c>
      <c r="P34" s="120">
        <f t="shared" si="12"/>
        <v>0</v>
      </c>
      <c r="Q34" s="120">
        <f t="shared" si="12"/>
        <v>0</v>
      </c>
      <c r="R34" s="120">
        <f t="shared" si="12"/>
        <v>0</v>
      </c>
      <c r="S34" s="120">
        <f t="shared" ref="S34:T34" si="13">SUM(S21:S29)</f>
        <v>0</v>
      </c>
      <c r="T34" s="120">
        <f t="shared" si="13"/>
        <v>0</v>
      </c>
      <c r="U34" s="120">
        <f t="shared" ref="U34" si="14">SUM(U21:U29)</f>
        <v>0</v>
      </c>
      <c r="V34" s="120">
        <f t="shared" si="12"/>
        <v>6264564.2000000002</v>
      </c>
      <c r="W34" s="120">
        <f t="shared" si="12"/>
        <v>-6662872.2599999998</v>
      </c>
      <c r="X34" s="120">
        <f>SUM(X21:X29)</f>
        <v>10120000</v>
      </c>
      <c r="Y34" s="120">
        <f t="shared" si="12"/>
        <v>0</v>
      </c>
      <c r="Z34" s="120">
        <f t="shared" si="12"/>
        <v>10120000</v>
      </c>
    </row>
    <row r="35" spans="1:26" x14ac:dyDescent="0.2">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298</v>
      </c>
      <c r="B36" s="275"/>
      <c r="C36" s="275"/>
      <c r="D36" s="275"/>
      <c r="E36" s="275"/>
      <c r="F36" s="275"/>
      <c r="G36" s="115">
        <v>28</v>
      </c>
      <c r="H36" s="118">
        <f>+H30</f>
        <v>36870262</v>
      </c>
      <c r="I36" s="118">
        <f t="shared" ref="I36:W36" si="15">+I30</f>
        <v>52326335.420000002</v>
      </c>
      <c r="J36" s="118">
        <f t="shared" si="15"/>
        <v>1352765.95</v>
      </c>
      <c r="K36" s="118">
        <f t="shared" si="15"/>
        <v>0</v>
      </c>
      <c r="L36" s="118">
        <f t="shared" si="15"/>
        <v>0</v>
      </c>
      <c r="M36" s="118">
        <f t="shared" si="15"/>
        <v>0</v>
      </c>
      <c r="N36" s="118">
        <f t="shared" si="15"/>
        <v>712344.04</v>
      </c>
      <c r="O36" s="118">
        <f t="shared" si="15"/>
        <v>0</v>
      </c>
      <c r="P36" s="118">
        <f t="shared" si="15"/>
        <v>0</v>
      </c>
      <c r="Q36" s="118">
        <f t="shared" si="15"/>
        <v>0</v>
      </c>
      <c r="R36" s="118">
        <f t="shared" si="15"/>
        <v>0</v>
      </c>
      <c r="S36" s="118">
        <f t="shared" si="15"/>
        <v>0</v>
      </c>
      <c r="T36" s="118">
        <f t="shared" si="15"/>
        <v>0</v>
      </c>
      <c r="U36" s="118">
        <f t="shared" si="15"/>
        <v>0</v>
      </c>
      <c r="V36" s="118">
        <f t="shared" si="15"/>
        <v>9397656.6300000008</v>
      </c>
      <c r="W36" s="118">
        <f t="shared" si="15"/>
        <v>7172232.209999999</v>
      </c>
      <c r="X36" s="119">
        <f>H36+I36+J36+K36-L36+M36+N36+O36+P36+Q36+R36+V36+W36+S36+T36+U36</f>
        <v>107831596.25</v>
      </c>
      <c r="Y36" s="118">
        <v>0</v>
      </c>
      <c r="Z36" s="119">
        <f t="shared" ref="Z36:Z38" si="16">X36+Y36</f>
        <v>107831596.25</v>
      </c>
    </row>
    <row r="37" spans="1:26" ht="12.75" customHeight="1" x14ac:dyDescent="0.2">
      <c r="A37" s="264" t="s">
        <v>264</v>
      </c>
      <c r="B37" s="264"/>
      <c r="C37" s="264"/>
      <c r="D37" s="264"/>
      <c r="E37" s="264"/>
      <c r="F37" s="264"/>
      <c r="G37" s="115">
        <v>29</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9">
        <f t="shared" ref="X37:X38" si="17">H37+I37+J37+K37-L37+M37+N37+O37+P37+Q37+R37+V37+W37+S37+T37+U37</f>
        <v>0</v>
      </c>
      <c r="Y37" s="118">
        <v>0</v>
      </c>
      <c r="Z37" s="119">
        <f t="shared" si="16"/>
        <v>0</v>
      </c>
    </row>
    <row r="38" spans="1:26" ht="12.75" customHeight="1" x14ac:dyDescent="0.2">
      <c r="A38" s="264" t="s">
        <v>265</v>
      </c>
      <c r="B38" s="264"/>
      <c r="C38" s="264"/>
      <c r="D38" s="264"/>
      <c r="E38" s="264"/>
      <c r="F38" s="264"/>
      <c r="G38" s="115">
        <v>30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9">
        <f t="shared" si="17"/>
        <v>0</v>
      </c>
      <c r="Y38" s="118">
        <v>0</v>
      </c>
      <c r="Z38" s="119">
        <f t="shared" si="16"/>
        <v>0</v>
      </c>
    </row>
    <row r="39" spans="1:26" ht="25.5" customHeight="1" x14ac:dyDescent="0.2">
      <c r="A39" s="265" t="s">
        <v>411</v>
      </c>
      <c r="B39" s="265"/>
      <c r="C39" s="265"/>
      <c r="D39" s="265"/>
      <c r="E39" s="265"/>
      <c r="F39" s="265"/>
      <c r="G39" s="116">
        <v>31</v>
      </c>
      <c r="H39" s="120">
        <f>H36+H37+H38</f>
        <v>36870262</v>
      </c>
      <c r="I39" s="120">
        <f t="shared" ref="I39:Z39" si="18">I36+I37+I38</f>
        <v>52326335.420000002</v>
      </c>
      <c r="J39" s="120">
        <f t="shared" si="18"/>
        <v>1352765.95</v>
      </c>
      <c r="K39" s="120">
        <f t="shared" si="18"/>
        <v>0</v>
      </c>
      <c r="L39" s="120">
        <f t="shared" si="18"/>
        <v>0</v>
      </c>
      <c r="M39" s="120">
        <f t="shared" si="18"/>
        <v>0</v>
      </c>
      <c r="N39" s="120">
        <f t="shared" si="18"/>
        <v>712344.04</v>
      </c>
      <c r="O39" s="120">
        <f t="shared" si="18"/>
        <v>0</v>
      </c>
      <c r="P39" s="120">
        <f t="shared" si="18"/>
        <v>0</v>
      </c>
      <c r="Q39" s="120">
        <f t="shared" si="18"/>
        <v>0</v>
      </c>
      <c r="R39" s="120">
        <f t="shared" si="18"/>
        <v>0</v>
      </c>
      <c r="S39" s="120">
        <f t="shared" si="18"/>
        <v>0</v>
      </c>
      <c r="T39" s="120">
        <f t="shared" si="18"/>
        <v>0</v>
      </c>
      <c r="U39" s="120">
        <f t="shared" si="18"/>
        <v>0</v>
      </c>
      <c r="V39" s="120">
        <f t="shared" si="18"/>
        <v>9397656.6300000008</v>
      </c>
      <c r="W39" s="120">
        <f t="shared" si="18"/>
        <v>7172232.209999999</v>
      </c>
      <c r="X39" s="120">
        <f>X36+X37+X38</f>
        <v>107831596.25</v>
      </c>
      <c r="Y39" s="120">
        <f t="shared" si="18"/>
        <v>0</v>
      </c>
      <c r="Z39" s="120">
        <f t="shared" si="18"/>
        <v>107831596.25</v>
      </c>
    </row>
    <row r="40" spans="1:26" ht="12.75" customHeight="1" x14ac:dyDescent="0.2">
      <c r="A40" s="264" t="s">
        <v>266</v>
      </c>
      <c r="B40" s="264"/>
      <c r="C40" s="264"/>
      <c r="D40" s="264"/>
      <c r="E40" s="264"/>
      <c r="F40" s="264"/>
      <c r="G40" s="115">
        <v>32</v>
      </c>
      <c r="H40" s="117">
        <v>0</v>
      </c>
      <c r="I40" s="117">
        <v>0</v>
      </c>
      <c r="J40" s="117">
        <v>0</v>
      </c>
      <c r="K40" s="117">
        <v>0</v>
      </c>
      <c r="L40" s="117">
        <v>0</v>
      </c>
      <c r="M40" s="117">
        <v>0</v>
      </c>
      <c r="N40" s="117">
        <v>0</v>
      </c>
      <c r="O40" s="117">
        <v>0</v>
      </c>
      <c r="P40" s="117">
        <v>0</v>
      </c>
      <c r="Q40" s="117">
        <v>0</v>
      </c>
      <c r="R40" s="117">
        <v>0</v>
      </c>
      <c r="S40" s="117">
        <v>0</v>
      </c>
      <c r="T40" s="117">
        <v>0</v>
      </c>
      <c r="U40" s="118">
        <v>0</v>
      </c>
      <c r="V40" s="117">
        <v>0</v>
      </c>
      <c r="W40" s="118">
        <f>+RDG!J66</f>
        <v>1410213.8000000012</v>
      </c>
      <c r="X40" s="119">
        <f>H40+I40+J40+K40-L40+M40+N40+O40+P40+Q40+R40+V40+W40+S40+T40+U40</f>
        <v>1410213.8000000012</v>
      </c>
      <c r="Y40" s="118">
        <v>0</v>
      </c>
      <c r="Z40" s="119">
        <f t="shared" ref="Z40:Z58" si="19">X40+Y40</f>
        <v>1410213.8000000012</v>
      </c>
    </row>
    <row r="41" spans="1:26" ht="12.75" customHeight="1" x14ac:dyDescent="0.2">
      <c r="A41" s="264" t="s">
        <v>267</v>
      </c>
      <c r="B41" s="264"/>
      <c r="C41" s="264"/>
      <c r="D41" s="264"/>
      <c r="E41" s="264"/>
      <c r="F41" s="264"/>
      <c r="G41" s="115">
        <v>33</v>
      </c>
      <c r="H41" s="117">
        <v>0</v>
      </c>
      <c r="I41" s="117">
        <v>0</v>
      </c>
      <c r="J41" s="117">
        <v>0</v>
      </c>
      <c r="K41" s="117">
        <v>0</v>
      </c>
      <c r="L41" s="117">
        <v>0</v>
      </c>
      <c r="M41" s="117">
        <v>0</v>
      </c>
      <c r="N41" s="118">
        <v>0</v>
      </c>
      <c r="O41" s="117">
        <v>0</v>
      </c>
      <c r="P41" s="117">
        <v>0</v>
      </c>
      <c r="Q41" s="117">
        <v>0</v>
      </c>
      <c r="R41" s="117">
        <v>0</v>
      </c>
      <c r="S41" s="117">
        <v>0</v>
      </c>
      <c r="T41" s="118">
        <v>0</v>
      </c>
      <c r="U41" s="118">
        <v>0</v>
      </c>
      <c r="V41" s="117">
        <v>0</v>
      </c>
      <c r="W41" s="117">
        <v>0</v>
      </c>
      <c r="X41" s="119">
        <f t="shared" ref="X41:X58" si="20">H41+I41+J41+K41-L41+M41+N41+O41+P41+Q41+R41+V41+W41+S41+T41+U41</f>
        <v>0</v>
      </c>
      <c r="Y41" s="118">
        <v>0</v>
      </c>
      <c r="Z41" s="119">
        <f t="shared" si="19"/>
        <v>0</v>
      </c>
    </row>
    <row r="42" spans="1:26" ht="27" customHeight="1" x14ac:dyDescent="0.2">
      <c r="A42" s="264" t="s">
        <v>279</v>
      </c>
      <c r="B42" s="264"/>
      <c r="C42" s="264"/>
      <c r="D42" s="264"/>
      <c r="E42" s="264"/>
      <c r="F42" s="264"/>
      <c r="G42" s="115">
        <v>34</v>
      </c>
      <c r="H42" s="117">
        <v>0</v>
      </c>
      <c r="I42" s="117">
        <v>0</v>
      </c>
      <c r="J42" s="117">
        <v>0</v>
      </c>
      <c r="K42" s="117">
        <v>0</v>
      </c>
      <c r="L42" s="117">
        <v>0</v>
      </c>
      <c r="M42" s="117">
        <v>0</v>
      </c>
      <c r="N42" s="117">
        <v>0</v>
      </c>
      <c r="O42" s="118">
        <v>0</v>
      </c>
      <c r="P42" s="117">
        <v>0</v>
      </c>
      <c r="Q42" s="117">
        <v>0</v>
      </c>
      <c r="R42" s="117">
        <v>0</v>
      </c>
      <c r="S42" s="117">
        <v>0</v>
      </c>
      <c r="T42" s="117">
        <v>0</v>
      </c>
      <c r="U42" s="118">
        <v>0</v>
      </c>
      <c r="V42" s="118">
        <v>0</v>
      </c>
      <c r="W42" s="118">
        <v>0</v>
      </c>
      <c r="X42" s="119">
        <f t="shared" si="20"/>
        <v>0</v>
      </c>
      <c r="Y42" s="118">
        <v>0</v>
      </c>
      <c r="Z42" s="119">
        <f t="shared" si="19"/>
        <v>0</v>
      </c>
    </row>
    <row r="43" spans="1:26" ht="20.25" customHeight="1" x14ac:dyDescent="0.2">
      <c r="A43" s="264" t="s">
        <v>400</v>
      </c>
      <c r="B43" s="264"/>
      <c r="C43" s="264"/>
      <c r="D43" s="264"/>
      <c r="E43" s="264"/>
      <c r="F43" s="264"/>
      <c r="G43" s="115">
        <v>35</v>
      </c>
      <c r="H43" s="117">
        <v>0</v>
      </c>
      <c r="I43" s="117">
        <v>0</v>
      </c>
      <c r="J43" s="117">
        <v>0</v>
      </c>
      <c r="K43" s="117">
        <v>0</v>
      </c>
      <c r="L43" s="117">
        <v>0</v>
      </c>
      <c r="M43" s="117">
        <v>0</v>
      </c>
      <c r="N43" s="117">
        <v>0</v>
      </c>
      <c r="O43" s="117">
        <v>0</v>
      </c>
      <c r="P43" s="118">
        <v>0</v>
      </c>
      <c r="Q43" s="117">
        <v>0</v>
      </c>
      <c r="R43" s="117">
        <v>0</v>
      </c>
      <c r="S43" s="117">
        <v>0</v>
      </c>
      <c r="T43" s="117">
        <v>0</v>
      </c>
      <c r="U43" s="118">
        <v>0</v>
      </c>
      <c r="V43" s="118">
        <v>0</v>
      </c>
      <c r="W43" s="118">
        <v>0</v>
      </c>
      <c r="X43" s="119">
        <f t="shared" si="20"/>
        <v>0</v>
      </c>
      <c r="Y43" s="118">
        <v>0</v>
      </c>
      <c r="Z43" s="119">
        <f t="shared" si="19"/>
        <v>0</v>
      </c>
    </row>
    <row r="44" spans="1:26" ht="21" customHeight="1" x14ac:dyDescent="0.2">
      <c r="A44" s="264" t="s">
        <v>269</v>
      </c>
      <c r="B44" s="264"/>
      <c r="C44" s="264"/>
      <c r="D44" s="264"/>
      <c r="E44" s="264"/>
      <c r="F44" s="264"/>
      <c r="G44" s="115">
        <v>36</v>
      </c>
      <c r="H44" s="117">
        <v>0</v>
      </c>
      <c r="I44" s="117">
        <v>0</v>
      </c>
      <c r="J44" s="117">
        <v>0</v>
      </c>
      <c r="K44" s="117">
        <v>0</v>
      </c>
      <c r="L44" s="117">
        <v>0</v>
      </c>
      <c r="M44" s="117">
        <v>0</v>
      </c>
      <c r="N44" s="117">
        <v>0</v>
      </c>
      <c r="O44" s="117">
        <v>0</v>
      </c>
      <c r="P44" s="117">
        <v>0</v>
      </c>
      <c r="Q44" s="118">
        <v>0</v>
      </c>
      <c r="R44" s="117">
        <v>0</v>
      </c>
      <c r="S44" s="117">
        <v>0</v>
      </c>
      <c r="T44" s="117">
        <v>0</v>
      </c>
      <c r="U44" s="118">
        <v>0</v>
      </c>
      <c r="V44" s="118">
        <v>0</v>
      </c>
      <c r="W44" s="118">
        <v>0</v>
      </c>
      <c r="X44" s="119">
        <f t="shared" si="20"/>
        <v>0</v>
      </c>
      <c r="Y44" s="118">
        <v>0</v>
      </c>
      <c r="Z44" s="119">
        <f t="shared" si="19"/>
        <v>0</v>
      </c>
    </row>
    <row r="45" spans="1:26" ht="29.25" customHeight="1" x14ac:dyDescent="0.2">
      <c r="A45" s="264" t="s">
        <v>270</v>
      </c>
      <c r="B45" s="264"/>
      <c r="C45" s="264"/>
      <c r="D45" s="264"/>
      <c r="E45" s="264"/>
      <c r="F45" s="264"/>
      <c r="G45" s="115">
        <v>37</v>
      </c>
      <c r="H45" s="117">
        <v>0</v>
      </c>
      <c r="I45" s="117">
        <v>0</v>
      </c>
      <c r="J45" s="117">
        <v>0</v>
      </c>
      <c r="K45" s="117">
        <v>0</v>
      </c>
      <c r="L45" s="117">
        <v>0</v>
      </c>
      <c r="M45" s="117">
        <v>0</v>
      </c>
      <c r="N45" s="117">
        <v>0</v>
      </c>
      <c r="O45" s="117">
        <v>0</v>
      </c>
      <c r="P45" s="117">
        <v>0</v>
      </c>
      <c r="Q45" s="117">
        <v>0</v>
      </c>
      <c r="R45" s="118">
        <v>0</v>
      </c>
      <c r="S45" s="118">
        <v>0</v>
      </c>
      <c r="T45" s="118">
        <v>0</v>
      </c>
      <c r="U45" s="118">
        <v>0</v>
      </c>
      <c r="V45" s="118">
        <v>0</v>
      </c>
      <c r="W45" s="118">
        <v>0</v>
      </c>
      <c r="X45" s="119">
        <f t="shared" si="20"/>
        <v>0</v>
      </c>
      <c r="Y45" s="118">
        <v>0</v>
      </c>
      <c r="Z45" s="119">
        <f t="shared" si="19"/>
        <v>0</v>
      </c>
    </row>
    <row r="46" spans="1:26" ht="21" customHeight="1" x14ac:dyDescent="0.2">
      <c r="A46" s="264" t="s">
        <v>280</v>
      </c>
      <c r="B46" s="264"/>
      <c r="C46" s="264"/>
      <c r="D46" s="264"/>
      <c r="E46" s="264"/>
      <c r="F46" s="264"/>
      <c r="G46" s="115">
        <v>38</v>
      </c>
      <c r="H46" s="117">
        <v>0</v>
      </c>
      <c r="I46" s="117">
        <v>0</v>
      </c>
      <c r="J46" s="117">
        <v>0</v>
      </c>
      <c r="K46" s="117">
        <v>0</v>
      </c>
      <c r="L46" s="117">
        <v>0</v>
      </c>
      <c r="M46" s="117">
        <v>0</v>
      </c>
      <c r="N46" s="118">
        <v>0</v>
      </c>
      <c r="O46" s="118">
        <v>0</v>
      </c>
      <c r="P46" s="118">
        <v>0</v>
      </c>
      <c r="Q46" s="118">
        <v>0</v>
      </c>
      <c r="R46" s="118">
        <v>0</v>
      </c>
      <c r="S46" s="118">
        <v>0</v>
      </c>
      <c r="T46" s="118">
        <v>0</v>
      </c>
      <c r="U46" s="118">
        <v>0</v>
      </c>
      <c r="V46" s="118">
        <v>0</v>
      </c>
      <c r="W46" s="118">
        <v>0</v>
      </c>
      <c r="X46" s="119">
        <f t="shared" si="20"/>
        <v>0</v>
      </c>
      <c r="Y46" s="118">
        <v>0</v>
      </c>
      <c r="Z46" s="119">
        <f t="shared" si="19"/>
        <v>0</v>
      </c>
    </row>
    <row r="47" spans="1:26" ht="12.75" customHeight="1" x14ac:dyDescent="0.2">
      <c r="A47" s="264" t="s">
        <v>272</v>
      </c>
      <c r="B47" s="264"/>
      <c r="C47" s="264"/>
      <c r="D47" s="264"/>
      <c r="E47" s="264"/>
      <c r="F47" s="264"/>
      <c r="G47" s="115">
        <v>39</v>
      </c>
      <c r="H47" s="117">
        <v>0</v>
      </c>
      <c r="I47" s="117">
        <v>0</v>
      </c>
      <c r="J47" s="117">
        <v>0</v>
      </c>
      <c r="K47" s="117">
        <v>0</v>
      </c>
      <c r="L47" s="117">
        <v>0</v>
      </c>
      <c r="M47" s="117">
        <v>0</v>
      </c>
      <c r="N47" s="118">
        <v>0</v>
      </c>
      <c r="O47" s="118">
        <v>0</v>
      </c>
      <c r="P47" s="118">
        <v>0</v>
      </c>
      <c r="Q47" s="118">
        <v>0</v>
      </c>
      <c r="R47" s="118">
        <v>0</v>
      </c>
      <c r="S47" s="118">
        <v>0</v>
      </c>
      <c r="T47" s="118">
        <v>0</v>
      </c>
      <c r="U47" s="118">
        <v>0</v>
      </c>
      <c r="V47" s="118">
        <v>0</v>
      </c>
      <c r="W47" s="118">
        <v>0</v>
      </c>
      <c r="X47" s="119">
        <f t="shared" si="20"/>
        <v>0</v>
      </c>
      <c r="Y47" s="118">
        <v>0</v>
      </c>
      <c r="Z47" s="119">
        <f t="shared" si="19"/>
        <v>0</v>
      </c>
    </row>
    <row r="48" spans="1:26" ht="12.75" customHeight="1" x14ac:dyDescent="0.2">
      <c r="A48" s="264" t="s">
        <v>273</v>
      </c>
      <c r="B48" s="264"/>
      <c r="C48" s="264"/>
      <c r="D48" s="264"/>
      <c r="E48" s="264"/>
      <c r="F48" s="264"/>
      <c r="G48" s="115">
        <v>40</v>
      </c>
      <c r="H48" s="118">
        <v>0</v>
      </c>
      <c r="I48" s="118">
        <v>0</v>
      </c>
      <c r="J48" s="118">
        <v>0</v>
      </c>
      <c r="K48" s="118">
        <v>0</v>
      </c>
      <c r="L48" s="118">
        <v>0</v>
      </c>
      <c r="M48" s="118">
        <v>0</v>
      </c>
      <c r="N48" s="118">
        <v>0</v>
      </c>
      <c r="O48" s="118">
        <v>0</v>
      </c>
      <c r="P48" s="118">
        <v>0</v>
      </c>
      <c r="Q48" s="118">
        <v>0</v>
      </c>
      <c r="R48" s="118">
        <v>0</v>
      </c>
      <c r="S48" s="118">
        <v>0</v>
      </c>
      <c r="T48" s="118">
        <v>0</v>
      </c>
      <c r="U48" s="118">
        <v>0</v>
      </c>
      <c r="V48" s="118">
        <v>0</v>
      </c>
      <c r="W48" s="118">
        <v>0</v>
      </c>
      <c r="X48" s="119">
        <f t="shared" si="20"/>
        <v>0</v>
      </c>
      <c r="Y48" s="118">
        <v>0</v>
      </c>
      <c r="Z48" s="119">
        <f t="shared" si="19"/>
        <v>0</v>
      </c>
    </row>
    <row r="49" spans="1:26" ht="12.75" customHeight="1" x14ac:dyDescent="0.2">
      <c r="A49" s="264" t="s">
        <v>274</v>
      </c>
      <c r="B49" s="264"/>
      <c r="C49" s="264"/>
      <c r="D49" s="264"/>
      <c r="E49" s="264"/>
      <c r="F49" s="264"/>
      <c r="G49" s="115">
        <v>41</v>
      </c>
      <c r="H49" s="117">
        <v>0</v>
      </c>
      <c r="I49" s="117">
        <v>0</v>
      </c>
      <c r="J49" s="117">
        <v>0</v>
      </c>
      <c r="K49" s="117">
        <v>0</v>
      </c>
      <c r="L49" s="117">
        <v>0</v>
      </c>
      <c r="M49" s="117">
        <v>0</v>
      </c>
      <c r="N49" s="118">
        <v>0</v>
      </c>
      <c r="O49" s="118">
        <v>0</v>
      </c>
      <c r="P49" s="118">
        <v>0</v>
      </c>
      <c r="Q49" s="118">
        <v>0</v>
      </c>
      <c r="R49" s="118">
        <v>0</v>
      </c>
      <c r="S49" s="118">
        <v>0</v>
      </c>
      <c r="T49" s="118">
        <v>0</v>
      </c>
      <c r="U49" s="118">
        <v>0</v>
      </c>
      <c r="V49" s="118">
        <v>0</v>
      </c>
      <c r="W49" s="118">
        <v>0</v>
      </c>
      <c r="X49" s="119">
        <f t="shared" si="20"/>
        <v>0</v>
      </c>
      <c r="Y49" s="118">
        <v>0</v>
      </c>
      <c r="Z49" s="119">
        <f t="shared" si="19"/>
        <v>0</v>
      </c>
    </row>
    <row r="50" spans="1:26" ht="24" customHeight="1" x14ac:dyDescent="0.2">
      <c r="A50" s="264" t="s">
        <v>401</v>
      </c>
      <c r="B50" s="264"/>
      <c r="C50" s="264"/>
      <c r="D50" s="264"/>
      <c r="E50" s="264"/>
      <c r="F50" s="264"/>
      <c r="G50" s="115">
        <v>42</v>
      </c>
      <c r="H50" s="118">
        <v>0</v>
      </c>
      <c r="I50" s="118">
        <v>0</v>
      </c>
      <c r="J50" s="118">
        <v>0</v>
      </c>
      <c r="K50" s="118">
        <v>0</v>
      </c>
      <c r="L50" s="118">
        <v>0</v>
      </c>
      <c r="M50" s="118">
        <v>0</v>
      </c>
      <c r="N50" s="118">
        <v>0</v>
      </c>
      <c r="O50" s="118">
        <v>0</v>
      </c>
      <c r="P50" s="118">
        <v>0</v>
      </c>
      <c r="Q50" s="118">
        <v>0</v>
      </c>
      <c r="R50" s="118">
        <v>0</v>
      </c>
      <c r="S50" s="118">
        <v>0</v>
      </c>
      <c r="T50" s="118">
        <v>0</v>
      </c>
      <c r="U50" s="118">
        <v>0</v>
      </c>
      <c r="V50" s="118">
        <v>0</v>
      </c>
      <c r="W50" s="118">
        <v>0</v>
      </c>
      <c r="X50" s="119">
        <f t="shared" si="20"/>
        <v>0</v>
      </c>
      <c r="Y50" s="118">
        <v>0</v>
      </c>
      <c r="Z50" s="119">
        <f t="shared" si="19"/>
        <v>0</v>
      </c>
    </row>
    <row r="51" spans="1:26" ht="26.25" customHeight="1" x14ac:dyDescent="0.2">
      <c r="A51" s="264" t="s">
        <v>402</v>
      </c>
      <c r="B51" s="264"/>
      <c r="C51" s="264"/>
      <c r="D51" s="264"/>
      <c r="E51" s="264"/>
      <c r="F51" s="264"/>
      <c r="G51" s="115">
        <v>43</v>
      </c>
      <c r="H51" s="118">
        <v>0</v>
      </c>
      <c r="I51" s="118">
        <v>0</v>
      </c>
      <c r="J51" s="118">
        <v>0</v>
      </c>
      <c r="K51" s="118">
        <v>0</v>
      </c>
      <c r="L51" s="118">
        <v>0</v>
      </c>
      <c r="M51" s="118">
        <v>0</v>
      </c>
      <c r="N51" s="118">
        <v>0</v>
      </c>
      <c r="O51" s="118">
        <v>0</v>
      </c>
      <c r="P51" s="118">
        <v>0</v>
      </c>
      <c r="Q51" s="118">
        <v>0</v>
      </c>
      <c r="R51" s="118">
        <v>0</v>
      </c>
      <c r="S51" s="118">
        <v>0</v>
      </c>
      <c r="T51" s="118">
        <v>0</v>
      </c>
      <c r="U51" s="118">
        <v>0</v>
      </c>
      <c r="V51" s="118">
        <v>0</v>
      </c>
      <c r="W51" s="118">
        <v>0</v>
      </c>
      <c r="X51" s="119">
        <f t="shared" si="20"/>
        <v>0</v>
      </c>
      <c r="Y51" s="118">
        <v>0</v>
      </c>
      <c r="Z51" s="119">
        <f t="shared" si="19"/>
        <v>0</v>
      </c>
    </row>
    <row r="52" spans="1:26" ht="22.5" customHeight="1" x14ac:dyDescent="0.2">
      <c r="A52" s="264" t="s">
        <v>403</v>
      </c>
      <c r="B52" s="264"/>
      <c r="C52" s="264"/>
      <c r="D52" s="264"/>
      <c r="E52" s="264"/>
      <c r="F52" s="264"/>
      <c r="G52" s="115">
        <v>44</v>
      </c>
      <c r="H52" s="118">
        <v>0</v>
      </c>
      <c r="I52" s="118">
        <v>0</v>
      </c>
      <c r="J52" s="118">
        <v>0</v>
      </c>
      <c r="K52" s="118">
        <v>0</v>
      </c>
      <c r="L52" s="118">
        <v>0</v>
      </c>
      <c r="M52" s="118">
        <v>0</v>
      </c>
      <c r="N52" s="118">
        <v>0</v>
      </c>
      <c r="O52" s="118">
        <v>0</v>
      </c>
      <c r="P52" s="118">
        <v>0</v>
      </c>
      <c r="Q52" s="118">
        <v>0</v>
      </c>
      <c r="R52" s="118">
        <v>0</v>
      </c>
      <c r="S52" s="118">
        <v>0</v>
      </c>
      <c r="T52" s="118">
        <v>0</v>
      </c>
      <c r="U52" s="118">
        <v>0</v>
      </c>
      <c r="V52" s="118">
        <v>0</v>
      </c>
      <c r="W52" s="118">
        <v>0</v>
      </c>
      <c r="X52" s="119">
        <f t="shared" si="20"/>
        <v>0</v>
      </c>
      <c r="Y52" s="118">
        <v>0</v>
      </c>
      <c r="Z52" s="119">
        <f t="shared" si="19"/>
        <v>0</v>
      </c>
    </row>
    <row r="53" spans="1:26" ht="12.75" customHeight="1" x14ac:dyDescent="0.2">
      <c r="A53" s="264" t="s">
        <v>275</v>
      </c>
      <c r="B53" s="264"/>
      <c r="C53" s="264"/>
      <c r="D53" s="264"/>
      <c r="E53" s="264"/>
      <c r="F53" s="264"/>
      <c r="G53" s="115">
        <v>45</v>
      </c>
      <c r="H53" s="118">
        <v>0</v>
      </c>
      <c r="I53" s="118">
        <v>0</v>
      </c>
      <c r="J53" s="118">
        <v>0</v>
      </c>
      <c r="K53" s="118">
        <v>0</v>
      </c>
      <c r="L53" s="118">
        <v>0</v>
      </c>
      <c r="M53" s="118">
        <v>0</v>
      </c>
      <c r="N53" s="118">
        <v>0</v>
      </c>
      <c r="O53" s="118">
        <v>0</v>
      </c>
      <c r="P53" s="118">
        <v>0</v>
      </c>
      <c r="Q53" s="118">
        <v>0</v>
      </c>
      <c r="R53" s="118">
        <v>0</v>
      </c>
      <c r="S53" s="118">
        <v>0</v>
      </c>
      <c r="T53" s="118">
        <v>0</v>
      </c>
      <c r="U53" s="118">
        <v>0</v>
      </c>
      <c r="V53" s="118">
        <v>0</v>
      </c>
      <c r="W53" s="118">
        <v>0</v>
      </c>
      <c r="X53" s="119">
        <f t="shared" si="20"/>
        <v>0</v>
      </c>
      <c r="Y53" s="118">
        <v>0</v>
      </c>
      <c r="Z53" s="119">
        <f t="shared" si="19"/>
        <v>0</v>
      </c>
    </row>
    <row r="54" spans="1:26" ht="12.75" customHeight="1" x14ac:dyDescent="0.2">
      <c r="A54" s="264" t="s">
        <v>404</v>
      </c>
      <c r="B54" s="264"/>
      <c r="C54" s="264"/>
      <c r="D54" s="264"/>
      <c r="E54" s="264"/>
      <c r="F54" s="264"/>
      <c r="G54" s="115">
        <v>46</v>
      </c>
      <c r="H54" s="118">
        <v>0</v>
      </c>
      <c r="I54" s="118">
        <v>0</v>
      </c>
      <c r="J54" s="118">
        <v>0</v>
      </c>
      <c r="K54" s="118">
        <v>0</v>
      </c>
      <c r="L54" s="118">
        <v>0</v>
      </c>
      <c r="M54" s="118">
        <v>0</v>
      </c>
      <c r="N54" s="118">
        <v>0</v>
      </c>
      <c r="O54" s="118">
        <v>0</v>
      </c>
      <c r="P54" s="118">
        <v>0</v>
      </c>
      <c r="Q54" s="118">
        <v>0</v>
      </c>
      <c r="R54" s="118">
        <v>0</v>
      </c>
      <c r="S54" s="118">
        <v>0</v>
      </c>
      <c r="T54" s="118">
        <v>0</v>
      </c>
      <c r="U54" s="118">
        <v>0</v>
      </c>
      <c r="V54" s="118">
        <v>0</v>
      </c>
      <c r="W54" s="118">
        <v>0</v>
      </c>
      <c r="X54" s="119">
        <f t="shared" si="20"/>
        <v>0</v>
      </c>
      <c r="Y54" s="118">
        <v>0</v>
      </c>
      <c r="Z54" s="119">
        <f t="shared" si="19"/>
        <v>0</v>
      </c>
    </row>
    <row r="55" spans="1:26" ht="12.75" customHeight="1" x14ac:dyDescent="0.2">
      <c r="A55" s="264" t="s">
        <v>412</v>
      </c>
      <c r="B55" s="264"/>
      <c r="C55" s="264"/>
      <c r="D55" s="264"/>
      <c r="E55" s="264"/>
      <c r="F55" s="264"/>
      <c r="G55" s="115">
        <v>47</v>
      </c>
      <c r="H55" s="118">
        <v>0</v>
      </c>
      <c r="I55" s="118">
        <v>0</v>
      </c>
      <c r="J55" s="118">
        <v>0</v>
      </c>
      <c r="K55" s="118">
        <v>0</v>
      </c>
      <c r="L55" s="118">
        <v>0</v>
      </c>
      <c r="M55" s="118">
        <v>0</v>
      </c>
      <c r="N55" s="118">
        <v>0</v>
      </c>
      <c r="O55" s="118">
        <v>0</v>
      </c>
      <c r="P55" s="118">
        <v>0</v>
      </c>
      <c r="Q55" s="118">
        <v>0</v>
      </c>
      <c r="R55" s="118">
        <v>0</v>
      </c>
      <c r="S55" s="118">
        <v>0</v>
      </c>
      <c r="T55" s="118">
        <v>0</v>
      </c>
      <c r="U55" s="118">
        <v>0</v>
      </c>
      <c r="V55" s="118">
        <v>0</v>
      </c>
      <c r="W55" s="118">
        <v>0</v>
      </c>
      <c r="X55" s="119">
        <f t="shared" si="20"/>
        <v>0</v>
      </c>
      <c r="Y55" s="118">
        <v>0</v>
      </c>
      <c r="Z55" s="119">
        <f t="shared" si="19"/>
        <v>0</v>
      </c>
    </row>
    <row r="56" spans="1:26" ht="12.75" customHeight="1" x14ac:dyDescent="0.2">
      <c r="A56" s="264" t="s">
        <v>405</v>
      </c>
      <c r="B56" s="264"/>
      <c r="C56" s="264"/>
      <c r="D56" s="264"/>
      <c r="E56" s="264"/>
      <c r="F56" s="264"/>
      <c r="G56" s="115">
        <v>48</v>
      </c>
      <c r="H56" s="118">
        <v>0</v>
      </c>
      <c r="I56" s="118">
        <v>0</v>
      </c>
      <c r="J56" s="118">
        <v>0</v>
      </c>
      <c r="K56" s="118">
        <v>0</v>
      </c>
      <c r="L56" s="118">
        <v>0</v>
      </c>
      <c r="M56" s="118">
        <v>0</v>
      </c>
      <c r="N56" s="118">
        <v>0</v>
      </c>
      <c r="O56" s="118">
        <v>0</v>
      </c>
      <c r="P56" s="118">
        <v>0</v>
      </c>
      <c r="Q56" s="118">
        <v>0</v>
      </c>
      <c r="R56" s="118">
        <v>0</v>
      </c>
      <c r="S56" s="118">
        <v>0</v>
      </c>
      <c r="T56" s="118">
        <v>0</v>
      </c>
      <c r="U56" s="118">
        <v>0</v>
      </c>
      <c r="V56" s="118">
        <v>0</v>
      </c>
      <c r="W56" s="118">
        <v>0</v>
      </c>
      <c r="X56" s="119">
        <f t="shared" si="20"/>
        <v>0</v>
      </c>
      <c r="Y56" s="118">
        <v>0</v>
      </c>
      <c r="Z56" s="119">
        <f t="shared" si="19"/>
        <v>0</v>
      </c>
    </row>
    <row r="57" spans="1:26" ht="12.75" customHeight="1" x14ac:dyDescent="0.2">
      <c r="A57" s="264" t="s">
        <v>413</v>
      </c>
      <c r="B57" s="264"/>
      <c r="C57" s="264"/>
      <c r="D57" s="264"/>
      <c r="E57" s="264"/>
      <c r="F57" s="264"/>
      <c r="G57" s="115">
        <v>49</v>
      </c>
      <c r="H57" s="118">
        <v>0</v>
      </c>
      <c r="I57" s="118">
        <v>0</v>
      </c>
      <c r="J57" s="118">
        <v>0</v>
      </c>
      <c r="K57" s="118">
        <v>0</v>
      </c>
      <c r="L57" s="118">
        <v>0</v>
      </c>
      <c r="M57" s="118">
        <v>0</v>
      </c>
      <c r="N57" s="118">
        <v>0</v>
      </c>
      <c r="O57" s="118">
        <v>0</v>
      </c>
      <c r="P57" s="118">
        <v>0</v>
      </c>
      <c r="Q57" s="118">
        <v>0</v>
      </c>
      <c r="R57" s="118">
        <v>0</v>
      </c>
      <c r="S57" s="118">
        <v>0</v>
      </c>
      <c r="T57" s="118">
        <v>0</v>
      </c>
      <c r="U57" s="118">
        <v>0</v>
      </c>
      <c r="V57" s="118">
        <v>0</v>
      </c>
      <c r="W57" s="118">
        <v>0</v>
      </c>
      <c r="X57" s="119">
        <f t="shared" si="20"/>
        <v>0</v>
      </c>
      <c r="Y57" s="118">
        <v>0</v>
      </c>
      <c r="Z57" s="119">
        <f t="shared" si="19"/>
        <v>0</v>
      </c>
    </row>
    <row r="58" spans="1:26" ht="12.75" customHeight="1" x14ac:dyDescent="0.2">
      <c r="A58" s="264" t="s">
        <v>407</v>
      </c>
      <c r="B58" s="264"/>
      <c r="C58" s="264"/>
      <c r="D58" s="264"/>
      <c r="E58" s="264"/>
      <c r="F58" s="264"/>
      <c r="G58" s="115">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8">
        <v>0</v>
      </c>
      <c r="X58" s="119">
        <f t="shared" si="20"/>
        <v>0</v>
      </c>
      <c r="Y58" s="118">
        <v>0</v>
      </c>
      <c r="Z58" s="119">
        <f t="shared" si="19"/>
        <v>0</v>
      </c>
    </row>
    <row r="59" spans="1:26" ht="25.5" customHeight="1" x14ac:dyDescent="0.2">
      <c r="A59" s="265" t="s">
        <v>414</v>
      </c>
      <c r="B59" s="265"/>
      <c r="C59" s="265"/>
      <c r="D59" s="265"/>
      <c r="E59" s="265"/>
      <c r="F59" s="265"/>
      <c r="G59" s="116">
        <v>51</v>
      </c>
      <c r="H59" s="120">
        <f>SUM(H39:H58)</f>
        <v>36870262</v>
      </c>
      <c r="I59" s="120">
        <f t="shared" ref="I59:Z59" si="21">SUM(I39:I58)</f>
        <v>52326335.420000002</v>
      </c>
      <c r="J59" s="120">
        <f t="shared" si="21"/>
        <v>1352765.95</v>
      </c>
      <c r="K59" s="120">
        <f t="shared" si="21"/>
        <v>0</v>
      </c>
      <c r="L59" s="120">
        <f t="shared" si="21"/>
        <v>0</v>
      </c>
      <c r="M59" s="120">
        <f t="shared" si="21"/>
        <v>0</v>
      </c>
      <c r="N59" s="120">
        <f t="shared" si="21"/>
        <v>712344.04</v>
      </c>
      <c r="O59" s="120">
        <f t="shared" si="21"/>
        <v>0</v>
      </c>
      <c r="P59" s="120">
        <f t="shared" si="21"/>
        <v>0</v>
      </c>
      <c r="Q59" s="120">
        <f t="shared" si="21"/>
        <v>0</v>
      </c>
      <c r="R59" s="120">
        <f t="shared" si="21"/>
        <v>0</v>
      </c>
      <c r="S59" s="120">
        <f t="shared" si="21"/>
        <v>0</v>
      </c>
      <c r="T59" s="120">
        <f t="shared" si="21"/>
        <v>0</v>
      </c>
      <c r="U59" s="120">
        <f t="shared" si="21"/>
        <v>0</v>
      </c>
      <c r="V59" s="120">
        <f t="shared" si="21"/>
        <v>9397656.6300000008</v>
      </c>
      <c r="W59" s="120">
        <f t="shared" si="21"/>
        <v>8582446.0099999998</v>
      </c>
      <c r="X59" s="120">
        <f>SUM(X39:X58)</f>
        <v>109241810.05</v>
      </c>
      <c r="Y59" s="120">
        <f t="shared" si="21"/>
        <v>0</v>
      </c>
      <c r="Z59" s="120">
        <f t="shared" si="21"/>
        <v>109241810.05</v>
      </c>
    </row>
    <row r="60" spans="1:26" x14ac:dyDescent="0.2">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415</v>
      </c>
      <c r="B61" s="276"/>
      <c r="C61" s="276"/>
      <c r="D61" s="276"/>
      <c r="E61" s="276"/>
      <c r="F61" s="276"/>
      <c r="G61" s="116">
        <v>52</v>
      </c>
      <c r="H61" s="119">
        <f>SUM(H41:H49)</f>
        <v>0</v>
      </c>
      <c r="I61" s="119">
        <f t="shared" ref="I61:Z61" si="22">SUM(I41:I49)</f>
        <v>0</v>
      </c>
      <c r="J61" s="119">
        <f t="shared" si="22"/>
        <v>0</v>
      </c>
      <c r="K61" s="119">
        <f t="shared" si="22"/>
        <v>0</v>
      </c>
      <c r="L61" s="119">
        <f t="shared" si="22"/>
        <v>0</v>
      </c>
      <c r="M61" s="119">
        <f t="shared" si="22"/>
        <v>0</v>
      </c>
      <c r="N61" s="119">
        <f t="shared" si="22"/>
        <v>0</v>
      </c>
      <c r="O61" s="119">
        <f t="shared" si="22"/>
        <v>0</v>
      </c>
      <c r="P61" s="119">
        <f t="shared" si="22"/>
        <v>0</v>
      </c>
      <c r="Q61" s="119">
        <f t="shared" si="22"/>
        <v>0</v>
      </c>
      <c r="R61" s="119">
        <f t="shared" si="22"/>
        <v>0</v>
      </c>
      <c r="S61" s="119">
        <f t="shared" ref="S61:T61" si="23">SUM(S41:S49)</f>
        <v>0</v>
      </c>
      <c r="T61" s="119">
        <f t="shared" si="23"/>
        <v>0</v>
      </c>
      <c r="U61" s="119">
        <f t="shared" ref="U61" si="24">SUM(U41:U49)</f>
        <v>0</v>
      </c>
      <c r="V61" s="119">
        <f t="shared" si="22"/>
        <v>0</v>
      </c>
      <c r="W61" s="119">
        <f t="shared" si="22"/>
        <v>0</v>
      </c>
      <c r="X61" s="119">
        <f>SUM(X41:X49)</f>
        <v>0</v>
      </c>
      <c r="Y61" s="119">
        <f t="shared" si="22"/>
        <v>0</v>
      </c>
      <c r="Z61" s="119">
        <f t="shared" si="22"/>
        <v>0</v>
      </c>
    </row>
    <row r="62" spans="1:26" ht="27.75" customHeight="1" x14ac:dyDescent="0.2">
      <c r="A62" s="276" t="s">
        <v>416</v>
      </c>
      <c r="B62" s="276"/>
      <c r="C62" s="276"/>
      <c r="D62" s="276"/>
      <c r="E62" s="276"/>
      <c r="F62" s="276"/>
      <c r="G62" s="116">
        <v>53</v>
      </c>
      <c r="H62" s="119">
        <f>H40+H61</f>
        <v>0</v>
      </c>
      <c r="I62" s="119">
        <f t="shared" ref="I62:Z62" si="25">I40+I61</f>
        <v>0</v>
      </c>
      <c r="J62" s="119">
        <f t="shared" si="25"/>
        <v>0</v>
      </c>
      <c r="K62" s="119">
        <f t="shared" si="25"/>
        <v>0</v>
      </c>
      <c r="L62" s="119">
        <f t="shared" si="25"/>
        <v>0</v>
      </c>
      <c r="M62" s="119">
        <f t="shared" si="25"/>
        <v>0</v>
      </c>
      <c r="N62" s="119">
        <f t="shared" si="25"/>
        <v>0</v>
      </c>
      <c r="O62" s="119">
        <f t="shared" si="25"/>
        <v>0</v>
      </c>
      <c r="P62" s="119">
        <f t="shared" si="25"/>
        <v>0</v>
      </c>
      <c r="Q62" s="119">
        <f t="shared" si="25"/>
        <v>0</v>
      </c>
      <c r="R62" s="119">
        <f t="shared" si="25"/>
        <v>0</v>
      </c>
      <c r="S62" s="119">
        <f t="shared" ref="S62:T62" si="26">S40+S61</f>
        <v>0</v>
      </c>
      <c r="T62" s="119">
        <f t="shared" si="26"/>
        <v>0</v>
      </c>
      <c r="U62" s="119">
        <f t="shared" ref="U62" si="27">U40+U61</f>
        <v>0</v>
      </c>
      <c r="V62" s="119">
        <f t="shared" si="25"/>
        <v>0</v>
      </c>
      <c r="W62" s="119">
        <f t="shared" si="25"/>
        <v>1410213.8000000012</v>
      </c>
      <c r="X62" s="119">
        <f>X40+X61</f>
        <v>1410213.8000000012</v>
      </c>
      <c r="Y62" s="119">
        <f t="shared" si="25"/>
        <v>0</v>
      </c>
      <c r="Z62" s="119">
        <f t="shared" si="25"/>
        <v>1410213.8000000012</v>
      </c>
    </row>
    <row r="63" spans="1:26" ht="29.25" customHeight="1" x14ac:dyDescent="0.2">
      <c r="A63" s="276" t="s">
        <v>417</v>
      </c>
      <c r="B63" s="276"/>
      <c r="C63" s="276"/>
      <c r="D63" s="276"/>
      <c r="E63" s="276"/>
      <c r="F63" s="276"/>
      <c r="G63" s="116">
        <v>54</v>
      </c>
      <c r="H63" s="119">
        <f>SUM(H50:H58)</f>
        <v>0</v>
      </c>
      <c r="I63" s="119">
        <f t="shared" ref="I63:Z63" si="28">SUM(I50:I58)</f>
        <v>0</v>
      </c>
      <c r="J63" s="119">
        <f t="shared" si="28"/>
        <v>0</v>
      </c>
      <c r="K63" s="119">
        <f t="shared" si="28"/>
        <v>0</v>
      </c>
      <c r="L63" s="119">
        <f t="shared" si="28"/>
        <v>0</v>
      </c>
      <c r="M63" s="119">
        <f t="shared" si="28"/>
        <v>0</v>
      </c>
      <c r="N63" s="119">
        <f t="shared" si="28"/>
        <v>0</v>
      </c>
      <c r="O63" s="119">
        <f t="shared" si="28"/>
        <v>0</v>
      </c>
      <c r="P63" s="119">
        <f t="shared" si="28"/>
        <v>0</v>
      </c>
      <c r="Q63" s="119">
        <f t="shared" si="28"/>
        <v>0</v>
      </c>
      <c r="R63" s="119">
        <f t="shared" si="28"/>
        <v>0</v>
      </c>
      <c r="S63" s="119">
        <f t="shared" ref="S63:T63" si="29">SUM(S50:S58)</f>
        <v>0</v>
      </c>
      <c r="T63" s="119">
        <f t="shared" si="29"/>
        <v>0</v>
      </c>
      <c r="U63" s="119">
        <f t="shared" ref="U63" si="30">SUM(U50:U58)</f>
        <v>0</v>
      </c>
      <c r="V63" s="119">
        <f t="shared" si="28"/>
        <v>0</v>
      </c>
      <c r="W63" s="119">
        <f t="shared" si="28"/>
        <v>0</v>
      </c>
      <c r="X63" s="119">
        <f>SUM(X50:X58)</f>
        <v>0</v>
      </c>
      <c r="Y63" s="119">
        <f t="shared" si="28"/>
        <v>0</v>
      </c>
      <c r="Z63" s="119">
        <f t="shared" si="28"/>
        <v>0</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sqref="A1:I40"/>
    </sheetView>
  </sheetViews>
  <sheetFormatPr defaultRowHeight="12.75" x14ac:dyDescent="0.2"/>
  <cols>
    <col min="9" max="9" width="95" customWidth="1"/>
  </cols>
  <sheetData>
    <row r="1" spans="1:9" x14ac:dyDescent="0.2">
      <c r="A1" s="277" t="s">
        <v>427</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43d644a-7fed-4d2c-8990-419d1227040d" xsi:nil="true"/>
    <lcf76f155ced4ddcb4097134ff3c332f xmlns="d6bd6980-6576-488d-b6ad-5f5a807746e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2826D7DAB757478C3663550B44ACB7" ma:contentTypeVersion="21" ma:contentTypeDescription="Create a new document." ma:contentTypeScope="" ma:versionID="152afd867da2ee31913b465d65493c5c">
  <xsd:schema xmlns:xsd="http://www.w3.org/2001/XMLSchema" xmlns:xs="http://www.w3.org/2001/XMLSchema" xmlns:p="http://schemas.microsoft.com/office/2006/metadata/properties" xmlns:ns2="d6bd6980-6576-488d-b6ad-5f5a807746e9" xmlns:ns3="343d644a-7fed-4d2c-8990-419d1227040d" targetNamespace="http://schemas.microsoft.com/office/2006/metadata/properties" ma:root="true" ma:fieldsID="98add49aeeab74852d3e8f3165a32920" ns2:_="" ns3:_="">
    <xsd:import namespace="d6bd6980-6576-488d-b6ad-5f5a807746e9"/>
    <xsd:import namespace="343d644a-7fed-4d2c-8990-419d1227040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d6980-6576-488d-b6ad-5f5a807746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26bf25a-18fe-4b39-83e0-80279d1083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3d644a-7fed-4d2c-8990-419d1227040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17b612c-8b7a-46f3-be84-b0624ca937d0}" ma:internalName="TaxCatchAll" ma:showField="CatchAllData" ma:web="343d644a-7fed-4d2c-8990-419d122704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f00c05a3-a522-4b3b-aeec-75a37a6bc44f"/>
    <ds:schemaRef ds:uri="http://purl.org/dc/dcmitype/"/>
    <ds:schemaRef ds:uri="http://www.w3.org/XML/1998/namespac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2090b57c-2e4d-4ed9-b313-510fc704fe75"/>
    <ds:schemaRef ds:uri="http://purl.org/dc/terms/"/>
    <ds:schemaRef ds:uri="a4644883-c029-4b3c-9baf-b0ed4e6efd49"/>
    <ds:schemaRef ds:uri="306be473-9543-4928-8c33-d15bf4c5d605"/>
    <ds:schemaRef ds:uri="343d644a-7fed-4d2c-8990-419d1227040d"/>
    <ds:schemaRef ds:uri="d6bd6980-6576-488d-b6ad-5f5a807746e9"/>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19B5BCB0-A7C7-4624-ABD8-C9606159C7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d6980-6576-488d-b6ad-5f5a807746e9"/>
    <ds:schemaRef ds:uri="343d644a-7fed-4d2c-8990-419d12270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DOMAĆINA</cp:lastModifiedBy>
  <cp:lastPrinted>2018-04-25T06:49:36Z</cp:lastPrinted>
  <dcterms:created xsi:type="dcterms:W3CDTF">2008-10-17T11:51:54Z</dcterms:created>
  <dcterms:modified xsi:type="dcterms:W3CDTF">2026-04-27T06:58:00Z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0x010100852826D7DAB757478C3663550B44ACB7</vt:lpwstr>
  </property>
  <property fmtid="{D5CDD505-2E9C-101B-9397-08002B2CF9AE}" pid="3" name="MediaServiceImageTags">
    <vt:lpwstr/>
  </property>
</Properties>
</file>