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
    </mc:Choice>
  </mc:AlternateContent>
  <bookViews>
    <workbookView xWindow="0" yWindow="0" windowWidth="28800" windowHeight="12435" activeTab="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34" i="21"/>
  <c r="W61" i="22"/>
  <c r="I55" i="20"/>
  <c r="I24" i="20"/>
  <c r="I27" i="20" s="1"/>
  <c r="K60" i="19"/>
  <c r="K14" i="19"/>
  <c r="K61" i="19" s="1"/>
  <c r="I14" i="19"/>
  <c r="I61" i="19" s="1"/>
  <c r="I62" i="19" s="1"/>
  <c r="I68" i="19" s="1"/>
  <c r="J60" i="19"/>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3" i="19"/>
  <c r="I57" i="20"/>
  <c r="I59" i="20" s="1"/>
  <c r="K62" i="19"/>
  <c r="K66" i="19" s="1"/>
  <c r="K64" i="19"/>
  <c r="I66" i="19"/>
  <c r="I67" i="19"/>
  <c r="I64" i="19"/>
  <c r="I63" i="19"/>
  <c r="J63" i="19"/>
  <c r="H64" i="19"/>
  <c r="I72" i="18"/>
  <c r="H62" i="19"/>
  <c r="H66" i="19" s="1"/>
  <c r="H63" i="19"/>
  <c r="J62" i="19"/>
  <c r="J66" i="19" s="1"/>
  <c r="J64" i="19"/>
  <c r="K68" i="19" l="1"/>
  <c r="H67" i="19"/>
  <c r="K67" i="19"/>
  <c r="H68"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<sst xmlns="http://schemas.openxmlformats.org/spreadsheetml/2006/main" count="518" uniqueCount="455">
  <si>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</si>
  <si>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</si>
  <si>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</si>
  <si>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</si>
  <si>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</si>
  <si>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</si>
  <si>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</si>
  <si>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</si>
  <si>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</si>
  <si>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</si>
  <si>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</si>
  <si>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</si>
  <si>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</si>
  <si>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</si>
  <si>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</si>
  <si>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</si>
  <si>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</si>
  <si>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</si>
  <si>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</si>
  <si>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</si>
  <si>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</si>
  <si>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</si>
  <si>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</si>
  <si>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</si>
  <si>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</si>
  <si>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</si>
  <si>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</si>
  <si>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</si>
  <si>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</si>
  <si>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</si>
  <si>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</si>
  <si>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</si>
  <si>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</si>
  <si>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</si>
  <si>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</si>
  <si>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</si>
  <si>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</si>
  <si>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</si>
  <si>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</si>
  <si>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</si>
  <si>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</si>
  <si>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</si>
  <si>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</si>
  <si>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</si>
  <si>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</si>
  <si>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</si>
  <si>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</si>
  <si>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</si>
  <si>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</si>
  <si>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</si>
  <si>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</si>
  <si>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</si>
  <si>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</si>
  <si>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</si>
  <si>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</si>
  <si>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</si>
  <si>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</si>
  <si>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</si>
  <si>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</si>
  <si>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</si>
  <si>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</si>
  <si>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</si>
  <si>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</si>
  <si>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</si>
  <si>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</si>
  <si>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</si>
  <si>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</si>
  <si>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</si>
  <si>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</si>
  <si>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</si>
  <si>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</si>
  <si>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</si>
  <si>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</si>
  <si>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</si>
  <si>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</si>
  <si>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</si>
  <si>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</si>
  <si>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</si>
  <si>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</si>
  <si>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</si>
  <si>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</si>
  <si>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</si>
  <si>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</si>
  <si>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</si>
  <si>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</si>
  <si>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</si>
  <si>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</si>
  <si>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</si>
  <si>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</si>
  <si>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</si>
  <si>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</si>
  <si>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</si>
  <si>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</si>
  <si>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</si>
  <si>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</si>
  <si>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</si>
  <si>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</si>
  <si>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</si>
  <si>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</si>
  <si>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</si>
  <si>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</si>
  <si>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</si>
  <si>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</si>
  <si>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</si>
  <si>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</si>
  <si>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</si>
  <si>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</si>
  <si>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</si>
  <si>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</si>
  <si>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</si>
  <si>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</si>
  <si>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</si>
  <si>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</si>
  <si>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</si>
  <si>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</si>
  <si>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</si>
  <si>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</si>
  <si>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</si>
  <si>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</si>
  <si>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</si>
  <si>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</si>
  <si>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</si>
  <si>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</si>
  <si>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</si>
  <si>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</si>
  <si>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</si>
  <si>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</si>
  <si>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</si>
  <si>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</si>
  <si>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</si>
  <si>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</si>
  <si>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</si>
  <si>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</si>
  <si>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</si>
  <si>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</si>
  <si>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</si>
  <si>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</si>
  <si>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</si>
  <si>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</si>
  <si>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</si>
  <si>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</si>
  <si>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</si>
  <si>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</si>
  <si>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</si>
  <si>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</si>
  <si>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</si>
  <si>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</si>
  <si>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</si>
  <si>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</si>
  <si>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</si>
  <si>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</si>
  <si>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</si>
  <si>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</si>
  <si>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</si>
  <si>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</si>
  <si>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</si>
  <si>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</si>
  <si>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</si>
  <si>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</si>
  <si>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</si>
  <si>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</si>
  <si>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</si>
  <si>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</si>
  <si>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</si>
  <si>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</si>
  <si>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</si>
  <si>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</si>
  <si>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</si>
  <si>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</si>
  <si>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</si>
  <si>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</si>
  <si>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</si>
  <si>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</si>
  <si>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</si>
  <si>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</si>
  <si>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</si>
  <si>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</si>
  <si>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</si>
  <si>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</si>
  <si>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</si>
  <si>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</si>
  <si>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</si>
  <si>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</si>
  <si>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</si>
  <si>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</si>
  <si>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</si>
  <si>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</si>
  <si>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</si>
  <si>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</si>
  <si>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</si>
  <si>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</si>
  <si>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</si>
  <si>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</si>
  <si>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</si>
  <si>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</si>
  <si>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</si>
  <si>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</si>
  <si>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</si>
  <si>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</si>
  <si>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</si>
  <si>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</si>
  <si>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</si>
  <si>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</si>
  <si>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</si>
  <si>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</si>
  <si>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</si>
  <si>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</si>
  <si>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</si>
  <si>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</si>
  <si>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</si>
  <si>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</si>
  <si>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</si>
  <si>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</si>
  <si>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</si>
  <si>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</si>
  <si>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</si>
  <si>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</si>
  <si>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</si>
  <si>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</si>
  <si>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</si>
  <si>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</si>
  <si>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</si>
  <si>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</si>
  <si>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</si>
  <si>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</si>
  <si>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</si>
  <si>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</si>
  <si>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</si>
  <si>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</si>
  <si>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</si>
  <si>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</si>
  <si>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</si>
  <si>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</si>
  <si>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</si>
  <si>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</si>
  <si>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</si>
  <si>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</si>
  <si>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</si>
  <si>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</si>
  <si>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</si>
  <si>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</si>
  <si>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</si>
  <si>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</si>
  <si>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</si>
  <si>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</si>
  <si>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</si>
  <si>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</si>
  <si>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</si>
  <si>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</si>
  <si>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</si>
  <si>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</si>
  <si>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</si>
  <si>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</si>
  <si>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</si>
  <si>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</si>
  <si>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</si>
  <si>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</si>
  <si>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</si>
  <si>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</si>
  <si>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</si>
  <si>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</si>
  <si>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</si>
  <si>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</si>
  <si>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</si>
  <si>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</si>
  <si>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</si>
  <si>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</si>
  <si>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</si>
  <si>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</si>
  <si>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</si>
  <si>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</si>
  <si>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</si>
  <si>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</si>
  <si>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</si>
  <si>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</si>
  <si>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</si>
  <si>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</si>
  <si>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</si>
  <si>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</si>
  <si>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</si>
  <si>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</si>
  <si>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</si>
  <si>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</si>
  <si>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</si>
  <si>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</si>
  <si>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</si>
  <si>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</si>
  <si>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</si>
  <si>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</si>
  <si>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</si>
  <si>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</si>
  <si>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</si>
  <si>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</si>
  <si>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</si>
  <si>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</si>
  <si>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</si>
  <si>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</si>
  <si>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</si>
  <si>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</si>
  <si>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</si>
  <si>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</si>
  <si>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</si>
  <si>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</si>
  <si>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</si>
  <si>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</si>
  <si>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</si>
  <si>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</si>
  <si>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</si>
  <si>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</si>
  <si>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</si>
  <si>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</si>
  <si>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</si>
  <si>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</si>
  <si>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</si>
  <si>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</si>
  <si>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</si>
  <si>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</si>
  <si>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</si>
  <si>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</si>
  <si>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</si>
  <si>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</si>
  <si>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</si>
  <si>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</si>
  <si>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</si>
  <si>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</si>
  <si>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</si>
  <si>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</si>
  <si>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</si>
  <si>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</si>
  <si>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</si>
  <si>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</si>
  <si>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</si>
  <si>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</si>
  <si>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</si>
  <si>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</si>
  <si>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</si>
  <si>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</si>
  <si>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</si>
  <si>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</si>
  <si>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</si>
  <si>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</si>
  <si>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</si>
  <si>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</si>
  <si>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</si>
  <si>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</si>
  <si>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</si>
  <si>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</si>
  <si>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</si>
  <si>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</si>
  <si>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</si>
  <si>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</si>
  <si>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</si>
  <si>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</si>
  <si>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</si>
  <si>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</si>
  <si>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</si>
  <si>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</si>
  <si>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</si>
  <si>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</si>
  <si>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</si>
  <si>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</si>
  <si>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</si>
  <si>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</si>
  <si>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</si>
  <si>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</si>
  <si>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</si>
  <si>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</si>
  <si>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</si>
  <si>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</si>
  <si>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</si>
  <si>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</si>
  <si>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</si>
  <si>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</si>
  <si>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</si>
  <si>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</si>
  <si>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</si>
  <si>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</si>
  <si>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</si>
  <si>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</si>
  <si>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</si>
  <si>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</si>
  <si>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</si>
  <si>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</si>
  <si>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</si>
  <si>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</si>
  <si>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</si>
  <si>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</si>
  <si>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</si>
  <si>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</si>
  <si>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</si>
  <si>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</si>
  <si>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</si>
  <si>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</si>
  <si>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</si>
  <si>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</si>
  <si>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</si>
  <si>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</si>
  <si>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</si>
  <si>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</si>
  <si>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</si>
  <si>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</si>
  <si>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</si>
  <si>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</si>
  <si>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</si>
  <si>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</si>
  <si>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</si>
  <si>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</si>
  <si>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</si>
  <si>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</si>
  <si>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</si>
  <si>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</si>
  <si>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</si>
  <si>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</si>
  <si>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</si>
  <si>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</si>
  <si>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</si>
  <si>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</si>
  <si>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</si>
  <si>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</si>
  <si>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</si>
  <si>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</si>
  <si>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</si>
  <si>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</si>
  <si>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</si>
  <si>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</si>
  <si>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</si>
  <si>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</si>
  <si>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</si>
  <si>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</si>
  <si>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</si>
  <si>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</si>
  <si>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</si>
  <si>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</si>
  <si>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</si>
  <si>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31.12.2019</t>
  </si>
  <si>
    <t>03080757</t>
  </si>
  <si>
    <t>060015571</t>
  </si>
  <si>
    <t>98026846668</t>
  </si>
  <si>
    <t>1266</t>
  </si>
  <si>
    <t>HTP OREBIĆ d.d.</t>
  </si>
  <si>
    <t>Orebić</t>
  </si>
  <si>
    <t>Šetalište kralja Petra Krešimira IV  11</t>
  </si>
  <si>
    <t>racunovodstvo@orebic-hotels.hr</t>
  </si>
  <si>
    <t>www.orebic-hotels.hr</t>
  </si>
  <si>
    <t>HR</t>
  </si>
  <si>
    <t>7478007052CHM2MKT711</t>
  </si>
  <si>
    <t>Neda  Ćendo</t>
  </si>
  <si>
    <t>020797690</t>
  </si>
  <si>
    <t xml:space="preserve">stanje na dan 31.12.2019 </t>
  </si>
  <si>
    <t>Obveznik:  HTP OREBIĆ d.d.</t>
  </si>
  <si>
    <t>u razdoblju 01.01.2019 do 31.12.2019</t>
  </si>
  <si>
    <t>Obveznik:   HTP OREBIĆ d.d.</t>
  </si>
  <si>
    <t>u razdoblju 01.01.2019. do 31.12.2019.</t>
  </si>
  <si>
    <t>Obveznik:   HTP OREBIĆ  d.d.</t>
  </si>
  <si>
    <t>BILJEŠKE UZ FINANCIJSKE IZVJEŠTAJE - TFI
(sastavljaju se za tromjesečna izvještajna razdoblja)
Naziv izdavatelja:   HTP Orebić  d.d.
OIB:  98026846668
Izvještajno razdoblje: od 01.01.2019 do 31.12.2019
Društvo HTP Orebić d.d. u ovom izvještajnom razdoblju nije imalo značajnih promjena financijskog stanja.
U okviru dioničke strukture Društva u ovom periodu nije došlo do značajnih promjena.
U ovom izvještajnom periodu ostvareno je 2,8 noćenja manje u odnosu na isti period prošle godine.                                                                                                                                                                                                                 Ukupni prihodi u odnosu na isto razdoblje prošle godine manji su za 2,7 % i ostvareni su u iznosu 23,1 mil.kn. 
Ukupni rashodi smanjeni su u odnosu na isto razdoblje prošle godine za 3,3 %, a poslovni rashodi za 2,9%.
U okviru rashoda u odnosu na prošlu godinu,  materijalni troškovi manji su za 1,7%,troškovi osoblja su veći za 4,2%,trošak amortizacije veći je za 4,6%,ostali troškovi su smanjeni za 27,8%.
U ovom razdoblju ostvarena je dobit u poslovanju prije poreza u iznosu od 2,2 milijuna kuna,dok je u istom razdoblju 2018. godine ostvarena dobit 2,1 mil.kn. 
Kratkoročne obveze na dan 31.12.2019 iskazane su u iznosu 2,5 milijuna kuna,dok su u istom razdoblju 2018.godine iznosile 2,9 milijuna kuna.                                                                    
Ostalih bitnijih promjena  u stanju Društva u ovom izvještajnom periodu nije bilo.
Financijski izvještaji za razdoblje koje je završilo 31.prosinca 2019.godine nisu revidirani.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</si>
</sst>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C60" sqref="C60:J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t="s">
        <v>434</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435</v>
      </c>
      <c r="D11" s="164"/>
      <c r="E11" s="91"/>
      <c r="F11" s="129" t="s">
        <v>417</v>
      </c>
      <c r="G11" s="167"/>
      <c r="H11" s="145" t="s">
        <v>444</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418</v>
      </c>
      <c r="H15" s="145" t="s">
        <v>445</v>
      </c>
      <c r="I15" s="146"/>
      <c r="J15" s="98"/>
    </row>
    <row r="16" spans="1:20" ht="10.9" customHeight="1">
      <c r="A16" s="91"/>
      <c r="B16" s="95"/>
      <c r="C16" s="94"/>
      <c r="D16" s="94"/>
      <c r="E16" s="135"/>
      <c r="F16" s="135"/>
      <c r="G16" s="135"/>
      <c r="H16" s="135"/>
      <c r="I16" s="94"/>
      <c r="J16" s="96"/>
    </row>
    <row r="17" spans="1:10" ht="22.9" customHeight="1">
      <c r="A17" s="99"/>
      <c r="B17" s="97" t="s">
        <v>419</v>
      </c>
      <c r="C17" s="163" t="s">
        <v>438</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439</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20250</v>
      </c>
      <c r="D21" s="146"/>
      <c r="E21" s="135"/>
      <c r="F21" s="135"/>
      <c r="G21" s="136" t="s">
        <v>440</v>
      </c>
      <c r="H21" s="137"/>
      <c r="I21" s="137"/>
      <c r="J21" s="138"/>
    </row>
    <row r="22" spans="1:10">
      <c r="A22" s="93"/>
      <c r="B22" s="94"/>
      <c r="C22" s="94"/>
      <c r="D22" s="94"/>
      <c r="E22" s="135"/>
      <c r="F22" s="135"/>
      <c r="G22" s="135"/>
      <c r="H22" s="135"/>
      <c r="I22" s="94"/>
      <c r="J22" s="96"/>
    </row>
    <row r="23" spans="1:10">
      <c r="A23" s="157" t="s">
        <v>397</v>
      </c>
      <c r="B23" s="158"/>
      <c r="C23" s="136" t="s">
        <v>441</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442</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443</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44</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t="s">
        <v>427</v>
      </c>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446</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447</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442</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9" zoomScale="110" zoomScaleNormal="100" zoomScaleSheetLayoutView="110" workbookViewId="0">
      <selection activeCell="I132" sqref="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448</v>
      </c>
      <c r="B2" s="196"/>
      <c r="C2" s="196"/>
      <c r="D2" s="196"/>
      <c r="E2" s="196"/>
      <c r="F2" s="196"/>
      <c r="G2" s="196"/>
      <c r="H2" s="196"/>
      <c r="I2" s="196"/>
    </row>
    <row r="3" spans="1:9">
      <c r="A3" s="197" t="s">
        <v>355</v>
      </c>
      <c r="B3" s="198"/>
      <c r="C3" s="198"/>
      <c r="D3" s="198"/>
      <c r="E3" s="198"/>
      <c r="F3" s="198"/>
      <c r="G3" s="198"/>
      <c r="H3" s="198"/>
      <c r="I3" s="198"/>
    </row>
    <row r="4" spans="1:9">
      <c r="A4" s="199" t="s">
        <v>449</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68675247</v>
      </c>
      <c r="I9" s="34">
        <f>I10+I17+I27+I38+I43</f>
        <v>67523210</v>
      </c>
    </row>
    <row r="10" spans="1:9" ht="12.75" customHeight="1">
      <c r="A10" s="190" t="s">
        <v>5</v>
      </c>
      <c r="B10" s="190"/>
      <c r="C10" s="190"/>
      <c r="D10" s="190"/>
      <c r="E10" s="190"/>
      <c r="F10" s="190"/>
      <c r="G10" s="16">
        <v>3</v>
      </c>
      <c r="H10" s="34">
        <f>H11+H12+H13+H14+H15+H16</f>
        <v>1129871</v>
      </c>
      <c r="I10" s="34">
        <f>I11+I12+I13+I14+I15+I16</f>
        <v>1161294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1053331</v>
      </c>
      <c r="I12" s="33">
        <v>884163</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76540</v>
      </c>
      <c r="I14" s="33">
        <v>277131</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67506764</v>
      </c>
      <c r="I17" s="34">
        <f>I18+I19+I20+I21+I22+I23+I24+I25+I26</f>
        <v>66323304</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38272617</v>
      </c>
      <c r="I19" s="33">
        <v>37476019</v>
      </c>
    </row>
    <row r="20" spans="1:9" ht="12.75" customHeight="1">
      <c r="A20" s="186" t="s">
        <v>15</v>
      </c>
      <c r="B20" s="186"/>
      <c r="C20" s="186"/>
      <c r="D20" s="186"/>
      <c r="E20" s="186"/>
      <c r="F20" s="186"/>
      <c r="G20" s="15">
        <v>13</v>
      </c>
      <c r="H20" s="33">
        <v>8532017</v>
      </c>
      <c r="I20" s="33">
        <v>8206035</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60880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7202000</v>
      </c>
      <c r="I26" s="33">
        <v>7202000</v>
      </c>
    </row>
    <row r="27" spans="1:9" ht="12.75" customHeight="1">
      <c r="A27" s="190" t="s">
        <v>22</v>
      </c>
      <c r="B27" s="190"/>
      <c r="C27" s="190"/>
      <c r="D27" s="190"/>
      <c r="E27" s="190"/>
      <c r="F27" s="190"/>
      <c r="G27" s="16">
        <v>20</v>
      </c>
      <c r="H27" s="34">
        <f>SUM(H28:H37)</f>
        <v>38612</v>
      </c>
      <c r="I27" s="34">
        <f>SUM(I28:I37)</f>
        <v>38612</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7650767</v>
      </c>
      <c r="I44" s="34">
        <f>I45+I53+I60+I70</f>
        <v>9196340</v>
      </c>
    </row>
    <row r="45" spans="1:9" ht="12.75" customHeight="1">
      <c r="A45" s="190" t="s">
        <v>39</v>
      </c>
      <c r="B45" s="190"/>
      <c r="C45" s="190"/>
      <c r="D45" s="190"/>
      <c r="E45" s="190"/>
      <c r="F45" s="190"/>
      <c r="G45" s="16">
        <v>38</v>
      </c>
      <c r="H45" s="34">
        <f>SUM(H46:H52)</f>
        <v>226265</v>
      </c>
      <c r="I45" s="34">
        <f>SUM(I46:I52)</f>
        <v>246276</v>
      </c>
    </row>
    <row r="46" spans="1:9" ht="12.75" customHeight="1">
      <c r="A46" s="186" t="s">
        <v>40</v>
      </c>
      <c r="B46" s="186"/>
      <c r="C46" s="186"/>
      <c r="D46" s="186"/>
      <c r="E46" s="186"/>
      <c r="F46" s="186"/>
      <c r="G46" s="15">
        <v>39</v>
      </c>
      <c r="H46" s="33">
        <v>220568</v>
      </c>
      <c r="I46" s="33">
        <v>246276</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5697</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417653</v>
      </c>
      <c r="I53" s="34">
        <f>SUM(I54:I59)</f>
        <v>831640</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358535</v>
      </c>
      <c r="I56" s="33">
        <v>759115</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59118</v>
      </c>
      <c r="I58" s="33">
        <v>72525</v>
      </c>
    </row>
    <row r="59" spans="1:9" ht="12.75" customHeight="1">
      <c r="A59" s="186" t="s">
        <v>53</v>
      </c>
      <c r="B59" s="186"/>
      <c r="C59" s="186"/>
      <c r="D59" s="186"/>
      <c r="E59" s="186"/>
      <c r="F59" s="186"/>
      <c r="G59" s="15">
        <v>52</v>
      </c>
      <c r="H59" s="33">
        <v>0</v>
      </c>
      <c r="I59" s="33">
        <v>0</v>
      </c>
    </row>
    <row r="60" spans="1:9" ht="12.75" customHeight="1">
      <c r="A60" s="190" t="s">
        <v>54</v>
      </c>
      <c r="B60" s="190"/>
      <c r="C60" s="190"/>
      <c r="D60" s="190"/>
      <c r="E60" s="190"/>
      <c r="F60" s="190"/>
      <c r="G60" s="16">
        <v>53</v>
      </c>
      <c r="H60" s="34">
        <f>SUM(H61:H69)</f>
        <v>3708787</v>
      </c>
      <c r="I60" s="34">
        <f>SUM(I61:I69)</f>
        <v>5209806</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3708787</v>
      </c>
      <c r="I68" s="33">
        <v>5209806</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3298062</v>
      </c>
      <c r="I70" s="33">
        <v>2908618</v>
      </c>
    </row>
    <row r="71" spans="1:9" ht="12.75" customHeight="1">
      <c r="A71" s="187" t="s">
        <v>58</v>
      </c>
      <c r="B71" s="187"/>
      <c r="C71" s="187"/>
      <c r="D71" s="187"/>
      <c r="E71" s="187"/>
      <c r="F71" s="187"/>
      <c r="G71" s="15">
        <v>64</v>
      </c>
      <c r="H71" s="33">
        <v>0</v>
      </c>
      <c r="I71" s="33">
        <v>129579</v>
      </c>
    </row>
    <row r="72" spans="1:9" ht="12.75" customHeight="1">
      <c r="A72" s="188" t="s">
        <v>383</v>
      </c>
      <c r="B72" s="188"/>
      <c r="C72" s="188"/>
      <c r="D72" s="188"/>
      <c r="E72" s="188"/>
      <c r="F72" s="188"/>
      <c r="G72" s="16">
        <v>65</v>
      </c>
      <c r="H72" s="34">
        <f>H8+H9+H44+H71</f>
        <v>76326014</v>
      </c>
      <c r="I72" s="34">
        <f>I8+I9+I44+I71</f>
        <v>76849129</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60635203</v>
      </c>
      <c r="I75" s="34">
        <f>I76+I77+I78+I84+I85+I89+I92+I95</f>
        <v>62447201</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96934</v>
      </c>
      <c r="I78" s="34">
        <f>SUM(I79:I83)</f>
        <v>179875</v>
      </c>
    </row>
    <row r="79" spans="1:9" ht="12.75" customHeight="1">
      <c r="A79" s="186" t="s">
        <v>64</v>
      </c>
      <c r="B79" s="186"/>
      <c r="C79" s="186"/>
      <c r="D79" s="186"/>
      <c r="E79" s="186"/>
      <c r="F79" s="186"/>
      <c r="G79" s="15">
        <v>71</v>
      </c>
      <c r="H79" s="33">
        <v>96934</v>
      </c>
      <c r="I79" s="33">
        <v>179875</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9455709</v>
      </c>
      <c r="I84" s="120">
        <v>9455709</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1841755</v>
      </c>
      <c r="I89" s="34">
        <f>I90-I91</f>
        <v>3417620</v>
      </c>
    </row>
    <row r="90" spans="1:9" ht="12.75" customHeight="1">
      <c r="A90" s="186" t="s">
        <v>75</v>
      </c>
      <c r="B90" s="186"/>
      <c r="C90" s="186"/>
      <c r="D90" s="186"/>
      <c r="E90" s="186"/>
      <c r="F90" s="186"/>
      <c r="G90" s="15">
        <v>82</v>
      </c>
      <c r="H90" s="33">
        <v>1841755</v>
      </c>
      <c r="I90" s="33">
        <v>3417620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1658805</v>
      </c>
      <c r="I92" s="34">
        <f>I93-I94</f>
        <v>1811997</v>
      </c>
    </row>
    <row r="93" spans="1:9" ht="12.75" customHeight="1">
      <c r="A93" s="186" t="s">
        <v>78</v>
      </c>
      <c r="B93" s="186"/>
      <c r="C93" s="186"/>
      <c r="D93" s="186"/>
      <c r="E93" s="186"/>
      <c r="F93" s="186"/>
      <c r="G93" s="15">
        <v>85</v>
      </c>
      <c r="H93" s="33">
        <v>1658805</v>
      </c>
      <c r="I93" s="33">
        <v>1811997</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131513</v>
      </c>
      <c r="I96" s="34">
        <f>SUM(I97:I102)</f>
        <v>131513</v>
      </c>
    </row>
    <row r="97" spans="1:9" ht="12.75" customHeight="1">
      <c r="A97" s="186" t="s">
        <v>81</v>
      </c>
      <c r="B97" s="186"/>
      <c r="C97" s="186"/>
      <c r="D97" s="186"/>
      <c r="E97" s="186"/>
      <c r="F97" s="186"/>
      <c r="G97" s="15">
        <v>89</v>
      </c>
      <c r="H97" s="33">
        <v>131513</v>
      </c>
      <c r="I97" s="33">
        <v>131513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12544473</v>
      </c>
      <c r="I103" s="34">
        <f>SUM(I104:I114)</f>
        <v>11557479</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10470084</v>
      </c>
      <c r="I109" s="33">
        <v>9483090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2074389</v>
      </c>
      <c r="I114" s="33">
        <v>2074389</v>
      </c>
    </row>
    <row r="115" spans="1:9" ht="12.75" customHeight="1">
      <c r="A115" s="188" t="s">
        <v>387</v>
      </c>
      <c r="B115" s="188"/>
      <c r="C115" s="188"/>
      <c r="D115" s="188"/>
      <c r="E115" s="188"/>
      <c r="F115" s="188"/>
      <c r="G115" s="16">
        <v>107</v>
      </c>
      <c r="H115" s="34">
        <f>SUM(H116:H129)</f>
        <v>2878358</v>
      </c>
      <c r="I115" s="34">
        <f>SUM(I116:I129)</f>
        <v>2557072</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990889</v>
      </c>
      <c r="I121" s="33">
        <v>994229</v>
      </c>
    </row>
    <row r="122" spans="1:9" ht="12.75" customHeight="1">
      <c r="A122" s="186" t="s">
        <v>93</v>
      </c>
      <c r="B122" s="186"/>
      <c r="C122" s="186"/>
      <c r="D122" s="186"/>
      <c r="E122" s="186"/>
      <c r="F122" s="186"/>
      <c r="G122" s="15">
        <v>114</v>
      </c>
      <c r="H122" s="33">
        <v>344022</v>
      </c>
      <c r="I122" s="33">
        <v>311363</v>
      </c>
    </row>
    <row r="123" spans="1:9" ht="12.75" customHeight="1">
      <c r="A123" s="186" t="s">
        <v>94</v>
      </c>
      <c r="B123" s="186"/>
      <c r="C123" s="186"/>
      <c r="D123" s="186"/>
      <c r="E123" s="186"/>
      <c r="F123" s="186"/>
      <c r="G123" s="15">
        <v>115</v>
      </c>
      <c r="H123" s="33">
        <v>499710</v>
      </c>
      <c r="I123" s="33">
        <v>586156</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312090</v>
      </c>
      <c r="I125" s="33">
        <v>353194</v>
      </c>
    </row>
    <row r="126" spans="1:9">
      <c r="A126" s="186" t="s">
        <v>99</v>
      </c>
      <c r="B126" s="186"/>
      <c r="C126" s="186"/>
      <c r="D126" s="186"/>
      <c r="E126" s="186"/>
      <c r="F126" s="186"/>
      <c r="G126" s="15">
        <v>118</v>
      </c>
      <c r="H126" s="33">
        <v>704742</v>
      </c>
      <c r="I126" s="33">
        <v>284190</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26905</v>
      </c>
      <c r="I129" s="33">
        <v>27940</v>
      </c>
    </row>
    <row r="130" spans="1:9" ht="22.15" customHeight="1">
      <c r="A130" s="187" t="s">
        <v>103</v>
      </c>
      <c r="B130" s="187"/>
      <c r="C130" s="187"/>
      <c r="D130" s="187"/>
      <c r="E130" s="187"/>
      <c r="F130" s="187"/>
      <c r="G130" s="15">
        <v>122</v>
      </c>
      <c r="H130" s="33">
        <v>136467</v>
      </c>
      <c r="I130" s="33">
        <v>155864</v>
      </c>
    </row>
    <row r="131" spans="1:9">
      <c r="A131" s="188" t="s">
        <v>388</v>
      </c>
      <c r="B131" s="188"/>
      <c r="C131" s="188"/>
      <c r="D131" s="188"/>
      <c r="E131" s="188"/>
      <c r="F131" s="188"/>
      <c r="G131" s="16">
        <v>123</v>
      </c>
      <c r="H131" s="34">
        <f>H75+H96+H103+H115+H130</f>
        <v>76326014</v>
      </c>
      <c r="I131" s="34">
        <f>I75+I96+I103+I115+I130</f>
        <v>76849129</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0" zoomScaleNormal="100" zoomScaleSheetLayoutView="110" workbookViewId="0">
      <selection activeCell="K77" sqref="K7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450</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451</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23532849</v>
      </c>
      <c r="I8" s="37">
        <f>SUM(I9:I13)</f>
        <v>2395924</v>
      </c>
      <c r="J8" s="37">
        <f>SUM(J9:J13)</f>
        <v>22974669</v>
      </c>
      <c r="K8" s="37">
        <f>SUM(K9:K13)</f>
        <v>1411999</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21674525</v>
      </c>
      <c r="I10" s="33">
        <v>1257372</v>
      </c>
      <c r="J10" s="33">
        <v>22232802</v>
      </c>
      <c r="K10" s="33">
        <v>1180854</v>
      </c>
    </row>
    <row r="11" spans="1:11">
      <c r="A11" s="186" t="s">
        <v>123</v>
      </c>
      <c r="B11" s="186"/>
      <c r="C11" s="186"/>
      <c r="D11" s="186"/>
      <c r="E11" s="186"/>
      <c r="F11" s="186"/>
      <c r="G11" s="15">
        <v>128</v>
      </c>
      <c r="H11" s="33">
        <v>38032</v>
      </c>
      <c r="I11" s="33">
        <v>38032</v>
      </c>
      <c r="J11" s="33">
        <v>44501</v>
      </c>
      <c r="K11" s="33">
        <v>9632</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1820292</v>
      </c>
      <c r="I13" s="33">
        <v>1100520</v>
      </c>
      <c r="J13" s="33">
        <v>697366</v>
      </c>
      <c r="K13" s="33">
        <v>221513</v>
      </c>
    </row>
    <row r="14" spans="1:11">
      <c r="A14" s="214" t="s">
        <v>126</v>
      </c>
      <c r="B14" s="214"/>
      <c r="C14" s="214"/>
      <c r="D14" s="214"/>
      <c r="E14" s="214"/>
      <c r="F14" s="214"/>
      <c r="G14" s="20">
        <v>131</v>
      </c>
      <c r="H14" s="37">
        <f>H15+H16+H20+H24+H25+H26+H29+H36</f>
        <v>21016328</v>
      </c>
      <c r="I14" s="37">
        <f>I15+I16+I20+I24+I25+I26+I29+I36</f>
        <v>5666071</v>
      </c>
      <c r="J14" s="37">
        <f>J15+J16+J20+J24+J25+J26+J29+J36</f>
        <v>20391577</v>
      </c>
      <c r="K14" s="37">
        <f>K15+K16+K20+K24+K25+K26+K29+K36</f>
        <v>4511297</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6986134</v>
      </c>
      <c r="I16" s="37">
        <f>SUM(I17:I19)</f>
        <v>909559</v>
      </c>
      <c r="J16" s="37">
        <f>SUM(J17:J19)</f>
        <v>6864190</v>
      </c>
      <c r="K16" s="37">
        <f>SUM(K17:K19)</f>
        <v>849744</v>
      </c>
    </row>
    <row r="17" spans="1:11">
      <c r="A17" s="216" t="s">
        <v>128</v>
      </c>
      <c r="B17" s="216"/>
      <c r="C17" s="216"/>
      <c r="D17" s="216"/>
      <c r="E17" s="216"/>
      <c r="F17" s="216"/>
      <c r="G17" s="15">
        <v>134</v>
      </c>
      <c r="H17" s="33">
        <v>4482410</v>
      </c>
      <c r="I17" s="33">
        <v>459231</v>
      </c>
      <c r="J17" s="33">
        <v>4356430</v>
      </c>
      <c r="K17" s="33">
        <v>380833</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2503724</v>
      </c>
      <c r="I19" s="33">
        <v>450328</v>
      </c>
      <c r="J19" s="33">
        <v>2507760</v>
      </c>
      <c r="K19" s="33">
        <v>468911</v>
      </c>
    </row>
    <row r="20" spans="1:11">
      <c r="A20" s="215" t="s">
        <v>131</v>
      </c>
      <c r="B20" s="215"/>
      <c r="C20" s="215"/>
      <c r="D20" s="215"/>
      <c r="E20" s="215"/>
      <c r="F20" s="215"/>
      <c r="G20" s="20">
        <v>137</v>
      </c>
      <c r="H20" s="37">
        <f>SUM(H21:H23)</f>
        <v>7488386</v>
      </c>
      <c r="I20" s="37">
        <f>SUM(I21:I23)</f>
        <v>1840931</v>
      </c>
      <c r="J20" s="37">
        <f>SUM(J21:J23)</f>
        <v>7803439</v>
      </c>
      <c r="K20" s="37">
        <f>SUM(K21:K23)</f>
        <v>1918776</v>
      </c>
    </row>
    <row r="21" spans="1:11">
      <c r="A21" s="216" t="s">
        <v>109</v>
      </c>
      <c r="B21" s="216"/>
      <c r="C21" s="216"/>
      <c r="D21" s="216"/>
      <c r="E21" s="216"/>
      <c r="F21" s="216"/>
      <c r="G21" s="15">
        <v>138</v>
      </c>
      <c r="H21" s="33">
        <v>4775369</v>
      </c>
      <c r="I21" s="33">
        <v>1184457</v>
      </c>
      <c r="J21" s="33">
        <v>4991000</v>
      </c>
      <c r="K21" s="33">
        <v>1243997</v>
      </c>
    </row>
    <row r="22" spans="1:11">
      <c r="A22" s="216" t="s">
        <v>110</v>
      </c>
      <c r="B22" s="216"/>
      <c r="C22" s="216"/>
      <c r="D22" s="216"/>
      <c r="E22" s="216"/>
      <c r="F22" s="216"/>
      <c r="G22" s="15">
        <v>139</v>
      </c>
      <c r="H22" s="33">
        <v>1614741</v>
      </c>
      <c r="I22" s="33">
        <v>386030</v>
      </c>
      <c r="J22" s="33">
        <v>1707884</v>
      </c>
      <c r="K22" s="33">
        <v>403021</v>
      </c>
    </row>
    <row r="23" spans="1:11">
      <c r="A23" s="216" t="s">
        <v>111</v>
      </c>
      <c r="B23" s="216"/>
      <c r="C23" s="216"/>
      <c r="D23" s="216"/>
      <c r="E23" s="216"/>
      <c r="F23" s="216"/>
      <c r="G23" s="15">
        <v>140</v>
      </c>
      <c r="H23" s="33">
        <v>1098276</v>
      </c>
      <c r="I23" s="33">
        <v>270444</v>
      </c>
      <c r="J23" s="33">
        <v>1104555</v>
      </c>
      <c r="K23" s="33">
        <v>271758</v>
      </c>
    </row>
    <row r="24" spans="1:11">
      <c r="A24" s="186" t="s">
        <v>112</v>
      </c>
      <c r="B24" s="186"/>
      <c r="C24" s="186"/>
      <c r="D24" s="186"/>
      <c r="E24" s="186"/>
      <c r="F24" s="186"/>
      <c r="G24" s="15">
        <v>141</v>
      </c>
      <c r="H24" s="33">
        <v>3087460</v>
      </c>
      <c r="I24" s="33">
        <v>790446</v>
      </c>
      <c r="J24" s="33">
        <v>3229364</v>
      </c>
      <c r="K24" s="33">
        <v>822368</v>
      </c>
    </row>
    <row r="25" spans="1:11">
      <c r="A25" s="186" t="s">
        <v>113</v>
      </c>
      <c r="B25" s="186"/>
      <c r="C25" s="186"/>
      <c r="D25" s="186"/>
      <c r="E25" s="186"/>
      <c r="F25" s="186"/>
      <c r="G25" s="15">
        <v>142</v>
      </c>
      <c r="H25" s="33">
        <v>3454348</v>
      </c>
      <c r="I25" s="33">
        <v>2125135</v>
      </c>
      <c r="J25" s="33">
        <v>2494584</v>
      </c>
      <c r="K25" s="33">
        <v>920409</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220362</v>
      </c>
      <c r="I37" s="37">
        <f>SUM(I38:I47)</f>
        <v>200728</v>
      </c>
      <c r="J37" s="37">
        <f>SUM(J38:J47)</f>
        <v>141705</v>
      </c>
      <c r="K37" s="37">
        <f>SUM(K38:K47)</f>
        <v>109196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21486</v>
      </c>
      <c r="I44" s="33">
        <v>10090</v>
      </c>
      <c r="J44" s="33">
        <v>12368</v>
      </c>
      <c r="K44" s="33">
        <v>5996</v>
      </c>
    </row>
    <row r="45" spans="1:11">
      <c r="A45" s="186" t="s">
        <v>150</v>
      </c>
      <c r="B45" s="186"/>
      <c r="C45" s="186"/>
      <c r="D45" s="186"/>
      <c r="E45" s="186"/>
      <c r="F45" s="186"/>
      <c r="G45" s="15">
        <v>162</v>
      </c>
      <c r="H45" s="33">
        <v>198876</v>
      </c>
      <c r="I45" s="33">
        <v>190638</v>
      </c>
      <c r="J45" s="33">
        <v>129337</v>
      </c>
      <c r="K45" s="33">
        <v>103200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577847</v>
      </c>
      <c r="I48" s="37">
        <f>SUM(I49:I55)</f>
        <v>328168</v>
      </c>
      <c r="J48" s="37">
        <f>SUM(J49:J55)</f>
        <v>487647</v>
      </c>
      <c r="K48" s="37">
        <f>SUM(K49:K55)</f>
        <v>262633</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449584</v>
      </c>
      <c r="I51" s="33">
        <v>217275</v>
      </c>
      <c r="J51" s="33">
        <v>404521</v>
      </c>
      <c r="K51" s="33">
        <v>199006</v>
      </c>
    </row>
    <row r="52" spans="1:11">
      <c r="A52" s="210" t="s">
        <v>157</v>
      </c>
      <c r="B52" s="210"/>
      <c r="C52" s="210"/>
      <c r="D52" s="210"/>
      <c r="E52" s="210"/>
      <c r="F52" s="210"/>
      <c r="G52" s="15">
        <v>169</v>
      </c>
      <c r="H52" s="33">
        <v>128263</v>
      </c>
      <c r="I52" s="33">
        <v>110893</v>
      </c>
      <c r="J52" s="33">
        <v>83126</v>
      </c>
      <c r="K52" s="33">
        <v>63627</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23753211</v>
      </c>
      <c r="I60" s="37">
        <f t="shared" ref="I60:K60" si="0">I8+I37+I56+I57</f>
        <v>2596652</v>
      </c>
      <c r="J60" s="37">
        <f t="shared" si="0"/>
        <v>23116374</v>
      </c>
      <c r="K60" s="37">
        <f t="shared" si="0"/>
        <v>1521195</v>
      </c>
    </row>
    <row r="61" spans="1:11">
      <c r="A61" s="214" t="s">
        <v>166</v>
      </c>
      <c r="B61" s="214"/>
      <c r="C61" s="214"/>
      <c r="D61" s="214"/>
      <c r="E61" s="214"/>
      <c r="F61" s="214"/>
      <c r="G61" s="20">
        <v>178</v>
      </c>
      <c r="H61" s="37">
        <f>H14+H48+H58+H59</f>
        <v>21594175</v>
      </c>
      <c r="I61" s="37">
        <f t="shared" ref="I61:K61" si="1">I14+I48+I58+I59</f>
        <v>5994239</v>
      </c>
      <c r="J61" s="37">
        <f t="shared" si="1"/>
        <v>20879224</v>
      </c>
      <c r="K61" s="37">
        <f t="shared" si="1"/>
        <v>4773930</v>
      </c>
    </row>
    <row r="62" spans="1:11">
      <c r="A62" s="214" t="s">
        <v>167</v>
      </c>
      <c r="B62" s="214"/>
      <c r="C62" s="214"/>
      <c r="D62" s="214"/>
      <c r="E62" s="214"/>
      <c r="F62" s="214"/>
      <c r="G62" s="20">
        <v>179</v>
      </c>
      <c r="H62" s="37">
        <f>H60-H61</f>
        <v>2159036</v>
      </c>
      <c r="I62" s="37">
        <f t="shared" ref="I62:K62" si="2">I60-I61</f>
        <v>-3397587</v>
      </c>
      <c r="J62" s="37">
        <f t="shared" si="2"/>
        <v>2237150</v>
      </c>
      <c r="K62" s="37">
        <f t="shared" si="2"/>
        <v>-3252735</v>
      </c>
    </row>
    <row r="63" spans="1:11">
      <c r="A63" s="213" t="s">
        <v>168</v>
      </c>
      <c r="B63" s="213"/>
      <c r="C63" s="213"/>
      <c r="D63" s="213"/>
      <c r="E63" s="213"/>
      <c r="F63" s="213"/>
      <c r="G63" s="20">
        <v>180</v>
      </c>
      <c r="H63" s="37">
        <f>+IF((H60-H61)&gt;0,(H60-H61),0)</f>
        <v>2159036</v>
      </c>
      <c r="I63" s="37">
        <f t="shared" ref="I63:K63" si="3">+IF((I60-I61)&gt;0,(I60-I61),0)</f>
        <v>0</v>
      </c>
      <c r="J63" s="37">
        <f t="shared" si="3"/>
        <v>2237150</v>
      </c>
      <c r="K63" s="37">
        <f t="shared" si="3"/>
        <v>0</v>
      </c>
    </row>
    <row r="64" spans="1:11">
      <c r="A64" s="213" t="s">
        <v>169</v>
      </c>
      <c r="B64" s="213"/>
      <c r="C64" s="213"/>
      <c r="D64" s="213"/>
      <c r="E64" s="213"/>
      <c r="F64" s="213"/>
      <c r="G64" s="20">
        <v>181</v>
      </c>
      <c r="H64" s="37">
        <f>+IF((H60-H61)&lt;0,(H60-H61),0)</f>
        <v>0</v>
      </c>
      <c r="I64" s="37">
        <f t="shared" ref="I64:K64" si="4">+IF((I60-I61)&lt;0,(I60-I61),0)</f>
        <v>-3397587</v>
      </c>
      <c r="J64" s="37">
        <f t="shared" si="4"/>
        <v>0</v>
      </c>
      <c r="K64" s="37">
        <f t="shared" si="4"/>
        <v>-3252735</v>
      </c>
    </row>
    <row r="65" spans="1:11">
      <c r="A65" s="219" t="s">
        <v>115</v>
      </c>
      <c r="B65" s="219"/>
      <c r="C65" s="219"/>
      <c r="D65" s="219"/>
      <c r="E65" s="219"/>
      <c r="F65" s="219"/>
      <c r="G65" s="15">
        <v>182</v>
      </c>
      <c r="H65" s="33">
        <v>500231</v>
      </c>
      <c r="I65" s="33">
        <v>335071</v>
      </c>
      <c r="J65" s="33">
        <v>425153</v>
      </c>
      <c r="K65" s="33">
        <v>-571558</v>
      </c>
    </row>
    <row r="66" spans="1:11">
      <c r="A66" s="214" t="s">
        <v>170</v>
      </c>
      <c r="B66" s="214"/>
      <c r="C66" s="214"/>
      <c r="D66" s="214"/>
      <c r="E66" s="214"/>
      <c r="F66" s="214"/>
      <c r="G66" s="20">
        <v>183</v>
      </c>
      <c r="H66" s="37">
        <f>H62-H65</f>
        <v>1658805</v>
      </c>
      <c r="I66" s="37">
        <f t="shared" ref="I66:K66" si="5">I62-I65</f>
        <v>-3732658</v>
      </c>
      <c r="J66" s="37">
        <f t="shared" si="5"/>
        <v>1811997</v>
      </c>
      <c r="K66" s="37">
        <f t="shared" si="5"/>
        <v>-2681177</v>
      </c>
    </row>
    <row r="67" spans="1:11">
      <c r="A67" s="213" t="s">
        <v>171</v>
      </c>
      <c r="B67" s="213"/>
      <c r="C67" s="213"/>
      <c r="D67" s="213"/>
      <c r="E67" s="213"/>
      <c r="F67" s="213"/>
      <c r="G67" s="20">
        <v>184</v>
      </c>
      <c r="H67" s="37">
        <f>+IF((H62-H65)&gt;0,(H62-H65),0)</f>
        <v>1658805</v>
      </c>
      <c r="I67" s="37">
        <f t="shared" ref="I67:K67" si="6">+IF((I62-I65)&gt;0,(I62-I65),0)</f>
        <v>0</v>
      </c>
      <c r="J67" s="37">
        <f t="shared" si="6"/>
        <v>1811997</v>
      </c>
      <c r="K67" s="37">
        <f t="shared" si="6"/>
        <v>0</v>
      </c>
    </row>
    <row r="68" spans="1:11">
      <c r="A68" s="213" t="s">
        <v>172</v>
      </c>
      <c r="B68" s="213"/>
      <c r="C68" s="213"/>
      <c r="D68" s="213"/>
      <c r="E68" s="213"/>
      <c r="F68" s="213"/>
      <c r="G68" s="20">
        <v>185</v>
      </c>
      <c r="H68" s="37">
        <f>+IF((H62-H65)&lt;0,(H62-H65),0)</f>
        <v>0</v>
      </c>
      <c r="I68" s="37">
        <f t="shared" ref="I68:K68" si="7">+IF((I62-I65)&lt;0,(I62-I65),0)</f>
        <v>-3732658</v>
      </c>
      <c r="J68" s="37">
        <f t="shared" si="7"/>
        <v>0</v>
      </c>
      <c r="K68" s="37">
        <f t="shared" si="7"/>
        <v>-2681177</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1658805</v>
      </c>
      <c r="I89" s="40">
        <v>-3732658</v>
      </c>
      <c r="J89" s="40">
        <v>1811997</v>
      </c>
      <c r="K89" s="40">
        <v>-2681177</v>
      </c>
    </row>
    <row r="90" spans="1:11" ht="24" customHeight="1">
      <c r="A90" s="207" t="s">
        <v>192</v>
      </c>
      <c r="B90" s="207"/>
      <c r="C90" s="207"/>
      <c r="D90" s="207"/>
      <c r="E90" s="207"/>
      <c r="F90" s="207"/>
      <c r="G90" s="20">
        <v>203</v>
      </c>
      <c r="H90" s="39">
        <f>SUM(H91:H98)</f>
        <v>-6848983</v>
      </c>
      <c r="I90" s="39">
        <f>SUM(I91:I98)</f>
        <v>-6848983</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-6848983</v>
      </c>
      <c r="I92" s="40">
        <v>-6848983</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-6848983</v>
      </c>
      <c r="I100" s="39">
        <f>I90-I99</f>
        <v>-6848983</v>
      </c>
      <c r="J100" s="39">
        <f>J90-J99</f>
        <v>0</v>
      </c>
      <c r="K100" s="39">
        <f>K90-K99</f>
        <v>0</v>
      </c>
    </row>
    <row r="101" spans="1:11">
      <c r="A101" s="207" t="s">
        <v>202</v>
      </c>
      <c r="B101" s="207"/>
      <c r="C101" s="207"/>
      <c r="D101" s="207"/>
      <c r="E101" s="207"/>
      <c r="F101" s="207"/>
      <c r="G101" s="20">
        <v>214</v>
      </c>
      <c r="H101" s="39">
        <f>H89+H100</f>
        <v>-5190178</v>
      </c>
      <c r="I101" s="39">
        <f>I89+I100</f>
        <v>-10581641</v>
      </c>
      <c r="J101" s="39">
        <f>J89+J100</f>
        <v>1811997</v>
      </c>
      <c r="K101" s="39">
        <f>K89+K100</f>
        <v>-2681177</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0" zoomScale="110" zoomScaleNormal="100" workbookViewId="0">
      <selection activeCell="I46" sqref="I46"/>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452</v>
      </c>
      <c r="B2" s="196"/>
      <c r="C2" s="196"/>
      <c r="D2" s="196"/>
      <c r="E2" s="196"/>
      <c r="F2" s="196"/>
      <c r="G2" s="196"/>
      <c r="H2" s="196"/>
      <c r="I2" s="196"/>
    </row>
    <row r="3" spans="1:9">
      <c r="A3" s="263" t="s">
        <v>355</v>
      </c>
      <c r="B3" s="264"/>
      <c r="C3" s="264"/>
      <c r="D3" s="264"/>
      <c r="E3" s="264"/>
      <c r="F3" s="264"/>
      <c r="G3" s="264"/>
      <c r="H3" s="264"/>
      <c r="I3" s="264"/>
    </row>
    <row r="4" spans="1:9">
      <c r="A4" s="262" t="s">
        <v>453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2159036</v>
      </c>
      <c r="I8" s="43">
        <v>2237150</v>
      </c>
    </row>
    <row r="9" spans="1:9" ht="12.75" customHeight="1">
      <c r="A9" s="257" t="s">
        <v>211</v>
      </c>
      <c r="B9" s="258"/>
      <c r="C9" s="258"/>
      <c r="D9" s="258"/>
      <c r="E9" s="258"/>
      <c r="F9" s="259"/>
      <c r="G9" s="25">
        <v>2</v>
      </c>
      <c r="H9" s="44">
        <f>H10+H11+H12+H13+H14+H15+H16+H17</f>
        <v>3087460</v>
      </c>
      <c r="I9" s="44">
        <f>I10+I11+I12+I13+I14+I15+I16+I17</f>
        <v>3229364</v>
      </c>
    </row>
    <row r="10" spans="1:9" ht="12.75" customHeight="1">
      <c r="A10" s="254" t="s">
        <v>212</v>
      </c>
      <c r="B10" s="255"/>
      <c r="C10" s="255"/>
      <c r="D10" s="255"/>
      <c r="E10" s="255"/>
      <c r="F10" s="256"/>
      <c r="G10" s="26">
        <v>3</v>
      </c>
      <c r="H10" s="45">
        <v>3087460</v>
      </c>
      <c r="I10" s="45">
        <v>3229364</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5246496</v>
      </c>
      <c r="I18" s="44">
        <f>I8+I9</f>
        <v>5466514</v>
      </c>
    </row>
    <row r="19" spans="1:9" ht="12.75" customHeight="1">
      <c r="A19" s="257" t="s">
        <v>220</v>
      </c>
      <c r="B19" s="258"/>
      <c r="C19" s="258"/>
      <c r="D19" s="258"/>
      <c r="E19" s="258"/>
      <c r="F19" s="259"/>
      <c r="G19" s="25">
        <v>12</v>
      </c>
      <c r="H19" s="44">
        <f>H20+H21+H22+H23</f>
        <v>775801</v>
      </c>
      <c r="I19" s="44">
        <f>I20+I21+I22+I23</f>
        <v>-221748</v>
      </c>
    </row>
    <row r="20" spans="1:9" ht="12.75" customHeight="1">
      <c r="A20" s="254" t="s">
        <v>221</v>
      </c>
      <c r="B20" s="255"/>
      <c r="C20" s="255"/>
      <c r="D20" s="255"/>
      <c r="E20" s="255"/>
      <c r="F20" s="256"/>
      <c r="G20" s="26">
        <v>13</v>
      </c>
      <c r="H20" s="45">
        <v>424992</v>
      </c>
      <c r="I20" s="45">
        <v>324626</v>
      </c>
    </row>
    <row r="21" spans="1:9" ht="12.75" customHeight="1">
      <c r="A21" s="254" t="s">
        <v>222</v>
      </c>
      <c r="B21" s="255"/>
      <c r="C21" s="255"/>
      <c r="D21" s="255"/>
      <c r="E21" s="255"/>
      <c r="F21" s="256"/>
      <c r="G21" s="26">
        <v>14</v>
      </c>
      <c r="H21" s="45">
        <v>175140</v>
      </c>
      <c r="I21" s="45">
        <v>-543566</v>
      </c>
    </row>
    <row r="22" spans="1:9" ht="12.75" customHeight="1">
      <c r="A22" s="254" t="s">
        <v>223</v>
      </c>
      <c r="B22" s="255"/>
      <c r="C22" s="255"/>
      <c r="D22" s="255"/>
      <c r="E22" s="255"/>
      <c r="F22" s="256"/>
      <c r="G22" s="26">
        <v>15</v>
      </c>
      <c r="H22" s="45">
        <v>31164</v>
      </c>
      <c r="I22" s="45">
        <v>-20011</v>
      </c>
    </row>
    <row r="23" spans="1:9" ht="12.75" customHeight="1">
      <c r="A23" s="254" t="s">
        <v>224</v>
      </c>
      <c r="B23" s="255"/>
      <c r="C23" s="255"/>
      <c r="D23" s="255"/>
      <c r="E23" s="255"/>
      <c r="F23" s="256"/>
      <c r="G23" s="26">
        <v>16</v>
      </c>
      <c r="H23" s="45">
        <v>144505</v>
      </c>
      <c r="I23" s="45">
        <v>17203</v>
      </c>
    </row>
    <row r="24" spans="1:9" ht="12.75" customHeight="1">
      <c r="A24" s="233" t="s">
        <v>225</v>
      </c>
      <c r="B24" s="234"/>
      <c r="C24" s="234"/>
      <c r="D24" s="234"/>
      <c r="E24" s="234"/>
      <c r="F24" s="235"/>
      <c r="G24" s="25">
        <v>17</v>
      </c>
      <c r="H24" s="44">
        <f>H18+H19</f>
        <v>6022297</v>
      </c>
      <c r="I24" s="44">
        <f>I18+I19</f>
        <v>5244766</v>
      </c>
    </row>
    <row r="25" spans="1:9" ht="12.75" customHeight="1">
      <c r="A25" s="245" t="s">
        <v>226</v>
      </c>
      <c r="B25" s="246"/>
      <c r="C25" s="246"/>
      <c r="D25" s="246"/>
      <c r="E25" s="246"/>
      <c r="F25" s="247"/>
      <c r="G25" s="26">
        <v>18</v>
      </c>
      <c r="H25" s="45">
        <v>0</v>
      </c>
      <c r="I25" s="45">
        <v>-342009</v>
      </c>
    </row>
    <row r="26" spans="1:9" ht="12.75" customHeight="1">
      <c r="A26" s="245" t="s">
        <v>227</v>
      </c>
      <c r="B26" s="246"/>
      <c r="C26" s="246"/>
      <c r="D26" s="246"/>
      <c r="E26" s="246"/>
      <c r="F26" s="247"/>
      <c r="G26" s="26">
        <v>19</v>
      </c>
      <c r="H26" s="45">
        <v>0</v>
      </c>
      <c r="I26" s="45">
        <v>-833718</v>
      </c>
    </row>
    <row r="27" spans="1:9" ht="25.9" customHeight="1">
      <c r="A27" s="236" t="s">
        <v>228</v>
      </c>
      <c r="B27" s="237"/>
      <c r="C27" s="237"/>
      <c r="D27" s="237"/>
      <c r="E27" s="237"/>
      <c r="F27" s="238"/>
      <c r="G27" s="27">
        <v>20</v>
      </c>
      <c r="H27" s="46">
        <f>H24+H25+H26</f>
        <v>6022297</v>
      </c>
      <c r="I27" s="46">
        <f>I24+I25+I26</f>
        <v>4069039</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-4251097</v>
      </c>
      <c r="I36" s="48">
        <v>-1956368</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-4251097</v>
      </c>
      <c r="I41" s="49">
        <f>I36+I37+I38+I39+I40</f>
        <v>-1956368</v>
      </c>
    </row>
    <row r="42" spans="1:9" ht="29.45" customHeight="1">
      <c r="A42" s="236" t="s">
        <v>243</v>
      </c>
      <c r="B42" s="237"/>
      <c r="C42" s="237"/>
      <c r="D42" s="237"/>
      <c r="E42" s="237"/>
      <c r="F42" s="238"/>
      <c r="G42" s="27">
        <v>34</v>
      </c>
      <c r="H42" s="50">
        <f>H35+H41</f>
        <v>-4251097</v>
      </c>
      <c r="I42" s="50">
        <f>I35+I41</f>
        <v>-1956368</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-1659833</v>
      </c>
      <c r="I49" s="48">
        <v>-1016692</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-742884</v>
      </c>
      <c r="I51" s="48">
        <v>-1485423</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-2402717</v>
      </c>
      <c r="I54" s="49">
        <f>I49+I50+I51+I52+I53</f>
        <v>-2502115</v>
      </c>
    </row>
    <row r="55" spans="1:9" ht="29.45" customHeight="1">
      <c r="A55" s="248" t="s">
        <v>255</v>
      </c>
      <c r="B55" s="249"/>
      <c r="C55" s="249"/>
      <c r="D55" s="249"/>
      <c r="E55" s="249"/>
      <c r="F55" s="250"/>
      <c r="G55" s="25">
        <v>46</v>
      </c>
      <c r="H55" s="49">
        <f>H48+H54</f>
        <v>-2402717</v>
      </c>
      <c r="I55" s="49">
        <f>I48+I54</f>
        <v>-2502115</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-631517</v>
      </c>
      <c r="I57" s="49">
        <f>I27+I42+I55+I56</f>
        <v>-389444</v>
      </c>
    </row>
    <row r="58" spans="1:9">
      <c r="A58" s="251" t="s">
        <v>258</v>
      </c>
      <c r="B58" s="252"/>
      <c r="C58" s="252"/>
      <c r="D58" s="252"/>
      <c r="E58" s="252"/>
      <c r="F58" s="253"/>
      <c r="G58" s="26">
        <v>49</v>
      </c>
      <c r="H58" s="48">
        <v>3929579</v>
      </c>
      <c r="I58" s="48">
        <v>3298062</v>
      </c>
    </row>
    <row r="59" spans="1:9" ht="31.15" customHeight="1">
      <c r="A59" s="236" t="s">
        <v>259</v>
      </c>
      <c r="B59" s="237"/>
      <c r="C59" s="237"/>
      <c r="D59" s="237"/>
      <c r="E59" s="237"/>
      <c r="F59" s="238"/>
      <c r="G59" s="27">
        <v>50</v>
      </c>
      <c r="H59" s="50">
        <f>H57+H58</f>
        <v>3298062</v>
      </c>
      <c r="I59" s="50">
        <f>I57+I58</f>
        <v>2908618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89" zoomScaleNormal="100" zoomScaleSheetLayoutView="89" workbookViewId="0">
      <selection activeCell="V57" sqref="V5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43830</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47582000</v>
      </c>
      <c r="I7" s="65">
        <v>0</v>
      </c>
      <c r="J7" s="65">
        <v>96934</v>
      </c>
      <c r="K7" s="65">
        <v>0</v>
      </c>
      <c r="L7" s="65">
        <v>0</v>
      </c>
      <c r="M7" s="65">
        <v>0</v>
      </c>
      <c r="N7" s="65">
        <v>0</v>
      </c>
      <c r="O7" s="65">
        <v>16304692</v>
      </c>
      <c r="P7" s="65">
        <v>0</v>
      </c>
      <c r="Q7" s="65">
        <v>0</v>
      </c>
      <c r="R7" s="65">
        <v>0</v>
      </c>
      <c r="S7" s="65">
        <v>1841755</v>
      </c>
      <c r="T7" s="65">
        <v>0</v>
      </c>
      <c r="U7" s="66">
        <f>H7+I7+J7+K7-L7+M7+N7+O7+P7+Q7+R7+S7+T7</f>
        <v>65825381</v>
      </c>
      <c r="V7" s="65">
        <v>0</v>
      </c>
      <c r="W7" s="66">
        <f>U7+V7</f>
        <v>65825381</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47582000</v>
      </c>
      <c r="I10" s="66">
        <f t="shared" ref="I10:W10" si="2">I7+I8+I9</f>
        <v>0</v>
      </c>
      <c r="J10" s="66">
        <f t="shared" si="2"/>
        <v>96934</v>
      </c>
      <c r="K10" s="66">
        <f>K7+K8+K9</f>
        <v>0</v>
      </c>
      <c r="L10" s="66">
        <f t="shared" si="2"/>
        <v>0</v>
      </c>
      <c r="M10" s="66">
        <f t="shared" si="2"/>
        <v>0</v>
      </c>
      <c r="N10" s="66">
        <f t="shared" si="2"/>
        <v>0</v>
      </c>
      <c r="O10" s="66">
        <f t="shared" si="2"/>
        <v>16304692</v>
      </c>
      <c r="P10" s="66">
        <f t="shared" si="2"/>
        <v>0</v>
      </c>
      <c r="Q10" s="66">
        <f t="shared" si="2"/>
        <v>0</v>
      </c>
      <c r="R10" s="66">
        <f t="shared" si="2"/>
        <v>0</v>
      </c>
      <c r="S10" s="66">
        <f t="shared" si="2"/>
        <v>1841755</v>
      </c>
      <c r="T10" s="66">
        <f t="shared" si="2"/>
        <v>0</v>
      </c>
      <c r="U10" s="66">
        <f t="shared" si="2"/>
        <v>65825381</v>
      </c>
      <c r="V10" s="66">
        <f t="shared" si="2"/>
        <v>0</v>
      </c>
      <c r="W10" s="66">
        <f t="shared" si="2"/>
        <v>65825381</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1658805</v>
      </c>
      <c r="U11" s="66">
        <f>H11+I11+J11+K11-L11+M11+N11+O11+P11+Q11+R11+S11+T11</f>
        <v>1658805</v>
      </c>
      <c r="V11" s="65">
        <v>0</v>
      </c>
      <c r="W11" s="66">
        <f t="shared" ref="W11:W28" si="3">U11+V11</f>
        <v>1658805</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-6848983</v>
      </c>
      <c r="P13" s="67">
        <v>0</v>
      </c>
      <c r="Q13" s="67">
        <v>0</v>
      </c>
      <c r="R13" s="67">
        <v>0</v>
      </c>
      <c r="S13" s="65">
        <v>0</v>
      </c>
      <c r="T13" s="65">
        <v>0</v>
      </c>
      <c r="U13" s="66">
        <f t="shared" si="4"/>
        <v>-6848983</v>
      </c>
      <c r="V13" s="65">
        <v>0</v>
      </c>
      <c r="W13" s="66">
        <f t="shared" si="3"/>
        <v>-6848983</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47582000</v>
      </c>
      <c r="I29" s="68">
        <f t="shared" ref="I29:W29" si="5">SUM(I10:I28)</f>
        <v>0</v>
      </c>
      <c r="J29" s="68">
        <f t="shared" si="5"/>
        <v>96934</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1841755</v>
      </c>
      <c r="T29" s="68">
        <f t="shared" si="5"/>
        <v>1658805</v>
      </c>
      <c r="U29" s="68">
        <f t="shared" si="5"/>
        <v>60635203</v>
      </c>
      <c r="V29" s="68">
        <f t="shared" si="5"/>
        <v>0</v>
      </c>
      <c r="W29" s="68">
        <f t="shared" si="5"/>
        <v>60635203</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-6848983</v>
      </c>
      <c r="P31" s="66">
        <f t="shared" si="6"/>
        <v>0</v>
      </c>
      <c r="Q31" s="66">
        <f t="shared" si="6"/>
        <v>0</v>
      </c>
      <c r="R31" s="66">
        <f t="shared" si="6"/>
        <v>0</v>
      </c>
      <c r="S31" s="66">
        <f t="shared" si="6"/>
        <v>0</v>
      </c>
      <c r="T31" s="66">
        <f t="shared" si="6"/>
        <v>0</v>
      </c>
      <c r="U31" s="66">
        <f t="shared" si="6"/>
        <v>-6848983</v>
      </c>
      <c r="V31" s="66">
        <f t="shared" si="6"/>
        <v>0</v>
      </c>
      <c r="W31" s="66">
        <f t="shared" si="6"/>
        <v>-6848983</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-6848983</v>
      </c>
      <c r="P32" s="66">
        <f t="shared" si="7"/>
        <v>0</v>
      </c>
      <c r="Q32" s="66">
        <f t="shared" si="7"/>
        <v>0</v>
      </c>
      <c r="R32" s="66">
        <f t="shared" si="7"/>
        <v>0</v>
      </c>
      <c r="S32" s="66">
        <f t="shared" si="7"/>
        <v>0</v>
      </c>
      <c r="T32" s="66">
        <f t="shared" si="7"/>
        <v>1658805</v>
      </c>
      <c r="U32" s="66">
        <f t="shared" si="7"/>
        <v>-5190178</v>
      </c>
      <c r="V32" s="66">
        <f t="shared" si="7"/>
        <v>0</v>
      </c>
      <c r="W32" s="66">
        <f t="shared" si="7"/>
        <v>-5190178</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47582000</v>
      </c>
      <c r="I35" s="65">
        <v>0</v>
      </c>
      <c r="J35" s="65">
        <v>179875</v>
      </c>
      <c r="K35" s="65">
        <v>0</v>
      </c>
      <c r="L35" s="65">
        <v>0</v>
      </c>
      <c r="M35" s="65">
        <v>0</v>
      </c>
      <c r="N35" s="65">
        <v>0</v>
      </c>
      <c r="O35" s="65">
        <v>9455709</v>
      </c>
      <c r="P35" s="65">
        <v>0</v>
      </c>
      <c r="Q35" s="65">
        <v>0</v>
      </c>
      <c r="R35" s="65">
        <v>0</v>
      </c>
      <c r="S35" s="65">
        <v>3417620</v>
      </c>
      <c r="T35" s="65">
        <v>0</v>
      </c>
      <c r="U35" s="69">
        <f t="shared" ref="U35:U37" si="9">H35+I35+J35+K35-L35+M35+N35+O35+P35+Q35+R35+S35+T35</f>
        <v>60635204</v>
      </c>
      <c r="V35" s="65">
        <v>0</v>
      </c>
      <c r="W35" s="69">
        <f t="shared" ref="W35:W37" si="10">U35+V35</f>
        <v>60635204</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47582000</v>
      </c>
      <c r="I38" s="69">
        <f t="shared" ref="I38:W38" si="11">I35+I36+I37</f>
        <v>0</v>
      </c>
      <c r="J38" s="69">
        <f t="shared" si="11"/>
        <v>179875</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3417620</v>
      </c>
      <c r="T38" s="69">
        <f t="shared" si="11"/>
        <v>0</v>
      </c>
      <c r="U38" s="69">
        <f t="shared" si="11"/>
        <v>60635204</v>
      </c>
      <c r="V38" s="69">
        <f t="shared" si="11"/>
        <v>0</v>
      </c>
      <c r="W38" s="69">
        <f t="shared" si="11"/>
        <v>60635204</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1811997</v>
      </c>
      <c r="U39" s="69">
        <f t="shared" ref="U39:U56" si="12">H39+I39+J39+K39-L39+M39+N39+O39+P39+Q39+R39+S39+T39</f>
        <v>1811997</v>
      </c>
      <c r="V39" s="65">
        <v>0</v>
      </c>
      <c r="W39" s="69">
        <f t="shared" ref="W39:W56" si="13">U39+V39</f>
        <v>1811997</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47582000</v>
      </c>
      <c r="I57" s="70">
        <f t="shared" ref="I57:W57" si="14">SUM(I38:I56)</f>
        <v>0</v>
      </c>
      <c r="J57" s="70">
        <f t="shared" si="14"/>
        <v>179875</v>
      </c>
      <c r="K57" s="70">
        <f t="shared" si="14"/>
        <v>0</v>
      </c>
      <c r="L57" s="70">
        <f t="shared" si="14"/>
        <v>0</v>
      </c>
      <c r="M57" s="70">
        <f t="shared" si="14"/>
        <v>0</v>
      </c>
      <c r="N57" s="70">
        <f t="shared" si="14"/>
        <v>0</v>
      </c>
      <c r="O57" s="70">
        <f t="shared" si="14"/>
        <v>9455709</v>
      </c>
      <c r="P57" s="70">
        <f t="shared" si="14"/>
        <v>0</v>
      </c>
      <c r="Q57" s="70">
        <f t="shared" si="14"/>
        <v>0</v>
      </c>
      <c r="R57" s="70">
        <f t="shared" si="14"/>
        <v>0</v>
      </c>
      <c r="S57" s="70">
        <f t="shared" si="14"/>
        <v>3417620</v>
      </c>
      <c r="T57" s="70">
        <f t="shared" si="14"/>
        <v>1811997</v>
      </c>
      <c r="U57" s="70">
        <f t="shared" si="14"/>
        <v>62447201</v>
      </c>
      <c r="V57" s="70">
        <f t="shared" si="14"/>
        <v>0</v>
      </c>
      <c r="W57" s="70">
        <f t="shared" si="14"/>
        <v>62447201</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1811997</v>
      </c>
      <c r="U60" s="69">
        <f t="shared" si="16"/>
        <v>1811997</v>
      </c>
      <c r="V60" s="69">
        <f t="shared" si="16"/>
        <v>0</v>
      </c>
      <c r="W60" s="69">
        <f t="shared" si="16"/>
        <v>1811997</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9" scale="51"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4" t="s">
        <v>454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2baa3bd-a2fa-4ea9-9ebb-3a9c6a55952b"/>
    <ds:schemaRef ds:uri="d8745bc5-821e-4205-946a-621c2da728c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2020-02-27T09:00:14Z</cp:lastPrinted>
  <dcterms:created xsi:type="dcterms:W3CDTF">2008-10-17T11:51:54Z</dcterms:created>
  <dcterms:modified xsi:type="dcterms:W3CDTF">2020-02-27T12:17:50Z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