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neda\Desktop\OBR 30.09.2020\"/>
    </mc:Choice>
  </mc:AlternateContent>
  <bookViews>
    <workbookView xWindow="0" yWindow="0" windowWidth="25200" windowHeight="11880" activeTab="4"/>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34" i="21"/>
  <c r="I49" i="21"/>
  <c r="I51" i="21" s="1"/>
  <c r="W61" i="22"/>
  <c r="H57" i="20"/>
  <c r="H59" i="20" s="1"/>
  <c r="I55" i="20"/>
  <c r="I24" i="20"/>
  <c r="I27" i="20" s="1"/>
  <c r="K60" i="19"/>
  <c r="K14" i="19"/>
  <c r="K61" i="19" s="1"/>
  <c r="J60" i="19"/>
  <c r="I75" i="18"/>
  <c r="I131" i="18" s="1"/>
  <c r="I44" i="18"/>
  <c r="I14" i="19"/>
  <c r="I61" i="19" s="1"/>
  <c r="I63"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7" i="19" s="1"/>
  <c r="J63" i="19"/>
  <c r="I72" i="18"/>
  <c r="I62" i="19"/>
  <c r="I66" i="19" s="1"/>
  <c r="I64" i="19"/>
  <c r="H64" i="19"/>
  <c r="H62" i="19"/>
  <c r="H68" i="19" s="1"/>
  <c r="H63" i="19"/>
  <c r="J62" i="19"/>
  <c r="J66" i="19" s="1"/>
  <c r="J64" i="19"/>
  <c r="H67" i="19" l="1"/>
  <c r="K66" i="19"/>
  <c r="K68" i="19"/>
  <c r="I67" i="19"/>
  <c r="I68" i="19"/>
  <c r="H66" i="19"/>
  <c r="J67" i="19"/>
  <c r="J68" i="19"/>
</calcChain>
</file>

<file path=xl/sharedStrings.xml><?xml version="1.0" encoding="utf-8"?>
<sst xmlns="http://schemas.openxmlformats.org/spreadsheetml/2006/main" count="518" uniqueCount="455">
  <si>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</si>
  <si>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</si>
  <si>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</si>
  <si>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</si>
  <si>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</si>
  <si>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</si>
  <si>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</si>
  <si>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</si>
  <si>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</si>
  <si>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</si>
  <si>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</si>
  <si>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</si>
  <si>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</si>
  <si>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</si>
  <si>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</si>
  <si>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</si>
  <si>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</si>
  <si>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</si>
  <si>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</si>
  <si>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</si>
  <si>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</si>
  <si>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</si>
  <si>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</si>
  <si>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</si>
  <si>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</si>
  <si>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</si>
  <si>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</si>
  <si>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</si>
  <si>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</si>
  <si>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</si>
  <si>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</si>
  <si>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</si>
  <si>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</si>
  <si>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</si>
  <si>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</si>
  <si>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</si>
  <si>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</si>
  <si>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</si>
  <si>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</si>
  <si>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</si>
  <si>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</si>
  <si>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</si>
  <si>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</si>
  <si>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</si>
  <si>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</si>
  <si>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</si>
  <si>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</si>
  <si>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</si>
  <si>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</si>
  <si>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</si>
  <si>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</si>
  <si>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</si>
  <si>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</si>
  <si>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</si>
  <si>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</si>
  <si>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</si>
  <si>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</si>
  <si>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</si>
  <si>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</si>
  <si>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</si>
  <si>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</si>
  <si>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</si>
  <si>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</si>
  <si>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</si>
  <si>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</si>
  <si>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</si>
  <si>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</si>
  <si>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</si>
  <si>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</si>
  <si>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</si>
  <si>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</si>
  <si>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</si>
  <si>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</si>
  <si>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</si>
  <si>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</si>
  <si>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</si>
  <si>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</si>
  <si>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</si>
  <si>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</si>
  <si>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</si>
  <si>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</si>
  <si>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</si>
  <si>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</si>
  <si>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</si>
  <si>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</si>
  <si>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</si>
  <si>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</si>
  <si>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</si>
  <si>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</si>
  <si>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</si>
  <si>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</si>
  <si>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</si>
  <si>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</si>
  <si>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</si>
  <si>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</si>
  <si>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</si>
  <si>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</si>
  <si>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</si>
  <si>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</si>
  <si>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</si>
  <si>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</si>
  <si>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</si>
  <si>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</si>
  <si>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</si>
  <si>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</si>
  <si>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</si>
  <si>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</si>
  <si>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</si>
  <si>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</si>
  <si>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</si>
  <si>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</si>
  <si>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</si>
  <si>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</si>
  <si>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</si>
  <si>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</si>
  <si>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</si>
  <si>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</si>
  <si>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</si>
  <si>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</si>
  <si>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</si>
  <si>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</si>
  <si>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</si>
  <si>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</si>
  <si>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</si>
  <si>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</si>
  <si>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</si>
  <si>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</si>
  <si>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</si>
  <si>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</si>
  <si>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</si>
  <si>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</si>
  <si>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</si>
  <si>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</si>
  <si>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</si>
  <si>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</si>
  <si>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</si>
  <si>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</si>
  <si>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</si>
  <si>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</si>
  <si>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</si>
  <si>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</si>
  <si>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</si>
  <si>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</si>
  <si>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</si>
  <si>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</si>
  <si>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</si>
  <si>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</si>
  <si>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</si>
  <si>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</si>
  <si>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</si>
  <si>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</si>
  <si>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</si>
  <si>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</si>
  <si>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</si>
  <si>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</si>
  <si>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</si>
  <si>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</si>
  <si>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</si>
  <si>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</si>
  <si>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</si>
  <si>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</si>
  <si>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</si>
  <si>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</si>
  <si>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</si>
  <si>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</si>
  <si>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</si>
  <si>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</si>
  <si>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</si>
  <si>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</si>
  <si>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</si>
  <si>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</si>
  <si>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</si>
  <si>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</si>
  <si>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</si>
  <si>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</si>
  <si>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</si>
  <si>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</si>
  <si>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</si>
  <si>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</si>
  <si>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</si>
  <si>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</si>
  <si>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</si>
  <si>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</si>
  <si>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</si>
  <si>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</si>
  <si>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</si>
  <si>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</si>
  <si>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</si>
  <si>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</si>
  <si>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</si>
  <si>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</si>
  <si>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</si>
  <si>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</si>
  <si>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</si>
  <si>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</si>
  <si>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</si>
  <si>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</si>
  <si>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</si>
  <si>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</si>
  <si>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</si>
  <si>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</si>
  <si>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</si>
  <si>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</si>
  <si>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</si>
  <si>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</si>
  <si>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</si>
  <si>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</si>
  <si>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</si>
  <si>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</si>
  <si>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</si>
  <si>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</si>
  <si>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</si>
  <si>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</si>
  <si>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</si>
  <si>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</si>
  <si>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</si>
  <si>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</si>
  <si>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</si>
  <si>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</si>
  <si>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</si>
  <si>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</si>
  <si>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</si>
  <si>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</si>
  <si>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</si>
  <si>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</si>
  <si>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</si>
  <si>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</si>
  <si>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</si>
  <si>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</si>
  <si>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</si>
  <si>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</si>
  <si>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</si>
  <si>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</si>
  <si>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</si>
  <si>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</si>
  <si>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</si>
  <si>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</si>
  <si>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</si>
  <si>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</si>
  <si>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</si>
  <si>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</si>
  <si>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</si>
  <si>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</si>
  <si>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</si>
  <si>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</si>
  <si>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</si>
  <si>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</si>
  <si>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</si>
  <si>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</si>
  <si>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</si>
  <si>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</si>
  <si>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</si>
  <si>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</si>
  <si>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</si>
  <si>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</si>
  <si>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</si>
  <si>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</si>
  <si>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</si>
  <si>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</si>
  <si>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</si>
  <si>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</si>
  <si>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</si>
  <si>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</si>
  <si>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</si>
  <si>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</si>
  <si>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</si>
  <si>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</si>
  <si>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</si>
  <si>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</si>
  <si>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</si>
  <si>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</si>
  <si>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</si>
  <si>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</si>
  <si>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</si>
  <si>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</si>
  <si>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</si>
  <si>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</si>
  <si>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</si>
  <si>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</si>
  <si>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</si>
  <si>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</si>
  <si>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</si>
  <si>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</si>
  <si>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</si>
  <si>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</si>
  <si>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</si>
  <si>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</si>
  <si>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</si>
  <si>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</si>
  <si>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</si>
  <si>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</si>
  <si>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</si>
  <si>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</si>
  <si>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</si>
  <si>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</si>
  <si>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</si>
  <si>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</si>
  <si>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</si>
  <si>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</si>
  <si>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</si>
  <si>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</si>
  <si>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</si>
  <si>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</si>
  <si>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</si>
  <si>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</si>
  <si>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</si>
  <si>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</si>
  <si>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</si>
  <si>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</si>
  <si>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</si>
  <si>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</si>
  <si>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</si>
  <si>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</si>
  <si>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</si>
  <si>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</si>
  <si>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</si>
  <si>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</si>
  <si>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</si>
  <si>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</si>
  <si>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</si>
  <si>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</si>
  <si>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</si>
  <si>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</si>
  <si>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</si>
  <si>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</si>
  <si>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</si>
  <si>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</si>
  <si>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</si>
  <si>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</si>
  <si>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</si>
  <si>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</si>
  <si>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</si>
  <si>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</si>
  <si>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</si>
  <si>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</si>
  <si>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</si>
  <si>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</si>
  <si>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</si>
  <si>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</si>
  <si>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</si>
  <si>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</si>
  <si>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</si>
  <si>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</si>
  <si>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</si>
  <si>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</si>
  <si>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</si>
  <si>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</si>
  <si>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</si>
  <si>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</si>
  <si>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</si>
  <si>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</si>
  <si>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</si>
  <si>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</si>
  <si>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</si>
  <si>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</si>
  <si>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</si>
  <si>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</si>
  <si>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</si>
  <si>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</si>
  <si>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</si>
  <si>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</si>
  <si>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</si>
  <si>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</si>
  <si>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</si>
  <si>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</si>
  <si>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</si>
  <si>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</si>
  <si>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</si>
  <si>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</si>
  <si>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</si>
  <si>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</si>
  <si>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</si>
  <si>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</si>
  <si>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</si>
  <si>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</si>
  <si>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</si>
  <si>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</si>
  <si>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</si>
  <si>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</si>
  <si>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</si>
  <si>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</si>
  <si>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</si>
  <si>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</si>
  <si>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</si>
  <si>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</si>
  <si>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</si>
  <si>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</si>
  <si>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</si>
  <si>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</si>
  <si>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</si>
  <si>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</si>
  <si>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</si>
  <si>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</si>
  <si>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</si>
  <si>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</si>
  <si>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</si>
  <si>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</si>
  <si>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</si>
  <si>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</si>
  <si>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</si>
  <si>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</si>
  <si>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</si>
  <si>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</si>
  <si>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</si>
  <si>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</si>
  <si>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</si>
  <si>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</si>
  <si>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</si>
  <si>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</si>
  <si>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</si>
  <si>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</si>
  <si>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</si>
  <si>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</si>
  <si>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</si>
  <si>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</si>
  <si>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</si>
  <si>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</si>
  <si>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</si>
  <si>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</si>
  <si>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</si>
  <si>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</si>
  <si>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</si>
  <si>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</si>
  <si>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</si>
  <si>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</si>
  <si>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</si>
  <si>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</si>
  <si>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</si>
  <si>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</si>
  <si>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</si>
  <si>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</si>
  <si>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</si>
  <si>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</si>
  <si>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</si>
  <si>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</si>
  <si>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30.09.2020 </t>
  </si>
  <si>
    <t>Obveznik: HTP OREBIĆ  d.d.</t>
  </si>
  <si>
    <t> 30.09.2020</t>
  </si>
  <si>
    <t>03080757</t>
  </si>
  <si>
    <t>060015571</t>
  </si>
  <si>
    <t>98026846668</t>
  </si>
  <si>
    <t>HR</t>
  </si>
  <si>
    <t>7478007052CHM2MKT711</t>
  </si>
  <si>
    <t>1266</t>
  </si>
  <si>
    <t>HTP OREBIĆ d.d.</t>
  </si>
  <si>
    <t>Orebić</t>
  </si>
  <si>
    <t>Šetalište kralja Petra Krešimira IV  11</t>
  </si>
  <si>
    <t>racunovodstvo@orebic-hotels.hr</t>
  </si>
  <si>
    <t>www.orebic-hotels.hr</t>
  </si>
  <si>
    <t>Neda Ćendo</t>
  </si>
  <si>
    <t>020 797 690</t>
  </si>
  <si>
    <t>u razdoblju 01.01.2020 do 30.09.2020</t>
  </si>
  <si>
    <t>Obveznik:  HTP OREBIĆ d.d.</t>
  </si>
  <si>
    <t>u razdoblju 01.01.2020. do 30.09.2020.</t>
  </si>
  <si>
    <t>Obveznik:  HTP OREBIĆ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</si>
</sst>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0" workbookViewId="0">
      <selection activeCell="E30" sqref="E30:F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v>43831</v>
      </c>
      <c r="F4" s="181"/>
      <c r="G4" s="77" t="s">
        <v>0</v>
      </c>
      <c r="H4" s="180" t="s">
        <v>437</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438</v>
      </c>
      <c r="D11" s="164"/>
      <c r="E11" s="91"/>
      <c r="F11" s="129" t="s">
        <v>418</v>
      </c>
      <c r="G11" s="167"/>
      <c r="H11" s="145" t="s">
        <v>441</v>
      </c>
      <c r="I11" s="146"/>
      <c r="J11" s="92"/>
    </row>
    <row r="12" spans="1:20" ht="14.45" customHeight="1">
      <c r="A12" s="93"/>
      <c r="B12" s="94"/>
      <c r="C12" s="94"/>
      <c r="D12" s="94"/>
      <c r="E12" s="172"/>
      <c r="F12" s="172"/>
      <c r="G12" s="172"/>
      <c r="H12" s="172"/>
      <c r="I12" s="95"/>
      <c r="J12" s="92"/>
    </row>
    <row r="13" spans="1:20" ht="21" customHeight="1">
      <c r="A13" s="128" t="s">
        <v>408</v>
      </c>
      <c r="B13" s="167"/>
      <c r="C13" s="163" t="s">
        <v>439</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440</v>
      </c>
      <c r="D15" s="164"/>
      <c r="E15" s="168"/>
      <c r="F15" s="159"/>
      <c r="G15" s="97" t="s">
        <v>419</v>
      </c>
      <c r="H15" s="145" t="s">
        <v>442</v>
      </c>
      <c r="I15" s="146"/>
      <c r="J15" s="98"/>
    </row>
    <row r="16" spans="1:20" ht="10.9" customHeight="1">
      <c r="A16" s="91"/>
      <c r="B16" s="95"/>
      <c r="C16" s="94"/>
      <c r="D16" s="94"/>
      <c r="E16" s="135"/>
      <c r="F16" s="135"/>
      <c r="G16" s="135"/>
      <c r="H16" s="135"/>
      <c r="I16" s="94"/>
      <c r="J16" s="96"/>
    </row>
    <row r="17" spans="1:10" ht="22.9" customHeight="1">
      <c r="A17" s="99"/>
      <c r="B17" s="97" t="s">
        <v>420</v>
      </c>
      <c r="C17" s="163" t="s">
        <v>443</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444</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20250</v>
      </c>
      <c r="D21" s="146"/>
      <c r="E21" s="135"/>
      <c r="F21" s="135"/>
      <c r="G21" s="136" t="s">
        <v>445</v>
      </c>
      <c r="H21" s="137"/>
      <c r="I21" s="137"/>
      <c r="J21" s="138"/>
    </row>
    <row r="22" spans="1:10">
      <c r="A22" s="93"/>
      <c r="B22" s="94"/>
      <c r="C22" s="94"/>
      <c r="D22" s="94"/>
      <c r="E22" s="135"/>
      <c r="F22" s="135"/>
      <c r="G22" s="135"/>
      <c r="H22" s="135"/>
      <c r="I22" s="94"/>
      <c r="J22" s="96"/>
    </row>
    <row r="23" spans="1:10">
      <c r="A23" s="157" t="s">
        <v>397</v>
      </c>
      <c r="B23" s="158"/>
      <c r="C23" s="136" t="s">
        <v>446</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447</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448</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53</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v>0</v>
      </c>
      <c r="B37" s="152"/>
      <c r="C37" s="152"/>
      <c r="D37" s="152"/>
      <c r="E37" s="151">
        <v>0</v>
      </c>
      <c r="F37" s="152"/>
      <c r="G37" s="152"/>
      <c r="H37" s="152"/>
      <c r="I37" s="153"/>
      <c r="J37" s="111">
        <v>0</v>
      </c>
    </row>
    <row r="38" spans="1:10">
      <c r="A38" s="93"/>
      <c r="B38" s="94"/>
      <c r="C38" s="101"/>
      <c r="D38" s="155"/>
      <c r="E38" s="155"/>
      <c r="F38" s="155"/>
      <c r="G38" s="155"/>
      <c r="H38" s="155"/>
      <c r="I38" s="155"/>
      <c r="J38" s="96"/>
    </row>
    <row r="39" spans="1:10">
      <c r="A39" s="151">
        <v>0</v>
      </c>
      <c r="B39" s="152"/>
      <c r="C39" s="152"/>
      <c r="D39" s="153"/>
      <c r="E39" s="151">
        <v>0</v>
      </c>
      <c r="F39" s="152"/>
      <c r="G39" s="152"/>
      <c r="H39" s="152"/>
      <c r="I39" s="153"/>
      <c r="J39" s="102">
        <v>0</v>
      </c>
    </row>
    <row r="40" spans="1:10">
      <c r="A40" s="93"/>
      <c r="B40" s="94"/>
      <c r="C40" s="101"/>
      <c r="D40" s="112"/>
      <c r="E40" s="155"/>
      <c r="F40" s="155"/>
      <c r="G40" s="155"/>
      <c r="H40" s="155"/>
      <c r="I40" s="95"/>
      <c r="J40" s="96"/>
    </row>
    <row r="41" spans="1:10">
      <c r="A41" s="151">
        <v>0</v>
      </c>
      <c r="B41" s="152"/>
      <c r="C41" s="152"/>
      <c r="D41" s="153"/>
      <c r="E41" s="151">
        <v>0</v>
      </c>
      <c r="F41" s="152"/>
      <c r="G41" s="152"/>
      <c r="H41" s="152"/>
      <c r="I41" s="153"/>
      <c r="J41" s="102">
        <v>0</v>
      </c>
    </row>
    <row r="42" spans="1:10">
      <c r="A42" s="93"/>
      <c r="B42" s="94"/>
      <c r="C42" s="101"/>
      <c r="D42" s="112"/>
      <c r="E42" s="155"/>
      <c r="F42" s="155"/>
      <c r="G42" s="155"/>
      <c r="H42" s="155"/>
      <c r="I42" s="95"/>
      <c r="J42" s="96"/>
    </row>
    <row r="43" spans="1:10">
      <c r="A43" s="151">
        <v>0</v>
      </c>
      <c r="B43" s="152"/>
      <c r="C43" s="152"/>
      <c r="D43" s="153"/>
      <c r="E43" s="151">
        <v>0</v>
      </c>
      <c r="F43" s="152"/>
      <c r="G43" s="152"/>
      <c r="H43" s="152"/>
      <c r="I43" s="153"/>
      <c r="J43" s="102">
        <v>0</v>
      </c>
    </row>
    <row r="44" spans="1:10">
      <c r="A44" s="113"/>
      <c r="B44" s="101"/>
      <c r="C44" s="149"/>
      <c r="D44" s="149"/>
      <c r="E44" s="135"/>
      <c r="F44" s="135"/>
      <c r="G44" s="149"/>
      <c r="H44" s="149"/>
      <c r="I44" s="149"/>
      <c r="J44" s="96"/>
    </row>
    <row r="45" spans="1:10">
      <c r="A45" s="151">
        <v>0</v>
      </c>
      <c r="B45" s="152"/>
      <c r="C45" s="152"/>
      <c r="D45" s="153"/>
      <c r="E45" s="151">
        <v>0</v>
      </c>
      <c r="F45" s="152"/>
      <c r="G45" s="152"/>
      <c r="H45" s="152"/>
      <c r="I45" s="153"/>
      <c r="J45" s="102">
        <v>0</v>
      </c>
    </row>
    <row r="46" spans="1:10">
      <c r="A46" s="113"/>
      <c r="B46" s="101"/>
      <c r="C46" s="101"/>
      <c r="D46" s="94"/>
      <c r="E46" s="154"/>
      <c r="F46" s="154"/>
      <c r="G46" s="149"/>
      <c r="H46" s="149"/>
      <c r="I46" s="94"/>
      <c r="J46" s="96"/>
    </row>
    <row r="47" spans="1:10">
      <c r="A47" s="151">
        <v>0</v>
      </c>
      <c r="B47" s="152"/>
      <c r="C47" s="152"/>
      <c r="D47" s="153"/>
      <c r="E47" s="151">
        <v>0</v>
      </c>
      <c r="F47" s="152"/>
      <c r="G47" s="152"/>
      <c r="H47" s="152"/>
      <c r="I47" s="153"/>
      <c r="J47" s="102">
        <v>0</v>
      </c>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t="s">
        <v>428</v>
      </c>
      <c r="D50" s="146"/>
      <c r="E50" s="147" t="s">
        <v>429</v>
      </c>
      <c r="F50" s="148"/>
      <c r="G50" s="136">
        <v>0</v>
      </c>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449</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450</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447</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v>0</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v>0</v>
      </c>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4" zoomScale="110" zoomScaleNormal="100" zoomScaleSheetLayoutView="110" workbookViewId="0">
      <selection activeCell="I16" sqref="I16"/>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435</v>
      </c>
      <c r="B2" s="196"/>
      <c r="C2" s="196"/>
      <c r="D2" s="196"/>
      <c r="E2" s="196"/>
      <c r="F2" s="196"/>
      <c r="G2" s="196"/>
      <c r="H2" s="196"/>
      <c r="I2" s="196"/>
    </row>
    <row r="3" spans="1:9">
      <c r="A3" s="197" t="s">
        <v>355</v>
      </c>
      <c r="B3" s="198"/>
      <c r="C3" s="198"/>
      <c r="D3" s="198"/>
      <c r="E3" s="198"/>
      <c r="F3" s="198"/>
      <c r="G3" s="198"/>
      <c r="H3" s="198"/>
      <c r="I3" s="198"/>
    </row>
    <row r="4" spans="1:9">
      <c r="A4" s="199" t="s">
        <v>436</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67523210</v>
      </c>
      <c r="I9" s="34">
        <f>I10+I17+I27+I38+I43</f>
        <v>64319654</v>
      </c>
    </row>
    <row r="10" spans="1:9" ht="12.75" customHeight="1">
      <c r="A10" s="190" t="s">
        <v>5</v>
      </c>
      <c r="B10" s="190"/>
      <c r="C10" s="190"/>
      <c r="D10" s="190"/>
      <c r="E10" s="190"/>
      <c r="F10" s="190"/>
      <c r="G10" s="16">
        <v>3</v>
      </c>
      <c r="H10" s="34">
        <f>H11+H12+H13+H14+H15+H16</f>
        <v>1161294</v>
      </c>
      <c r="I10" s="34">
        <f>I11+I12+I13+I14+I15+I16</f>
        <v>869389</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884163</v>
      </c>
      <c r="I12" s="33">
        <v>547258</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277131</v>
      </c>
      <c r="I14" s="33">
        <v>322131</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66323304</v>
      </c>
      <c r="I17" s="34">
        <f>I18+I19+I20+I21+I22+I23+I24+I25+I26</f>
        <v>63411653</v>
      </c>
    </row>
    <row r="18" spans="1:9" ht="12.75" customHeight="1">
      <c r="A18" s="186" t="s">
        <v>13</v>
      </c>
      <c r="B18" s="186"/>
      <c r="C18" s="186"/>
      <c r="D18" s="186"/>
      <c r="E18" s="186"/>
      <c r="F18" s="186"/>
      <c r="G18" s="15">
        <v>11</v>
      </c>
      <c r="H18" s="33">
        <v>13439250</v>
      </c>
      <c r="I18" s="33">
        <v>13439250</v>
      </c>
    </row>
    <row r="19" spans="1:9" ht="12.75" customHeight="1">
      <c r="A19" s="186" t="s">
        <v>14</v>
      </c>
      <c r="B19" s="186"/>
      <c r="C19" s="186"/>
      <c r="D19" s="186"/>
      <c r="E19" s="186"/>
      <c r="F19" s="186"/>
      <c r="G19" s="15">
        <v>12</v>
      </c>
      <c r="H19" s="33">
        <v>37476019</v>
      </c>
      <c r="I19" s="33">
        <v>36296401</v>
      </c>
    </row>
    <row r="20" spans="1:9" ht="12.75" customHeight="1">
      <c r="A20" s="186" t="s">
        <v>15</v>
      </c>
      <c r="B20" s="186"/>
      <c r="C20" s="186"/>
      <c r="D20" s="186"/>
      <c r="E20" s="186"/>
      <c r="F20" s="186"/>
      <c r="G20" s="15">
        <v>13</v>
      </c>
      <c r="H20" s="33">
        <v>8206035</v>
      </c>
      <c r="I20" s="33">
        <v>7544002</v>
      </c>
    </row>
    <row r="21" spans="1:9" ht="12.75" customHeight="1">
      <c r="A21" s="186" t="s">
        <v>16</v>
      </c>
      <c r="B21" s="186"/>
      <c r="C21" s="186"/>
      <c r="D21" s="186"/>
      <c r="E21" s="186"/>
      <c r="F21" s="186"/>
      <c r="G21" s="15">
        <v>14</v>
      </c>
      <c r="H21" s="33">
        <v>0</v>
      </c>
      <c r="I21" s="33">
        <v>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7202000</v>
      </c>
      <c r="I26" s="33">
        <v>6132000</v>
      </c>
    </row>
    <row r="27" spans="1:9" ht="12.75" customHeight="1">
      <c r="A27" s="190" t="s">
        <v>22</v>
      </c>
      <c r="B27" s="190"/>
      <c r="C27" s="190"/>
      <c r="D27" s="190"/>
      <c r="E27" s="190"/>
      <c r="F27" s="190"/>
      <c r="G27" s="16">
        <v>20</v>
      </c>
      <c r="H27" s="34">
        <f>SUM(H28:H37)</f>
        <v>38612</v>
      </c>
      <c r="I27" s="34">
        <f>SUM(I28:I37)</f>
        <v>38612</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38612</v>
      </c>
      <c r="I31" s="33">
        <v>38612</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9196340</v>
      </c>
      <c r="I44" s="34">
        <f>I45+I53+I60+I70</f>
        <v>11994518</v>
      </c>
    </row>
    <row r="45" spans="1:9" ht="12.75" customHeight="1">
      <c r="A45" s="190" t="s">
        <v>39</v>
      </c>
      <c r="B45" s="190"/>
      <c r="C45" s="190"/>
      <c r="D45" s="190"/>
      <c r="E45" s="190"/>
      <c r="F45" s="190"/>
      <c r="G45" s="16">
        <v>38</v>
      </c>
      <c r="H45" s="34">
        <f>SUM(H46:H52)</f>
        <v>246276</v>
      </c>
      <c r="I45" s="34">
        <f>SUM(I46:I52)</f>
        <v>175758</v>
      </c>
    </row>
    <row r="46" spans="1:9" ht="12.75" customHeight="1">
      <c r="A46" s="186" t="s">
        <v>40</v>
      </c>
      <c r="B46" s="186"/>
      <c r="C46" s="186"/>
      <c r="D46" s="186"/>
      <c r="E46" s="186"/>
      <c r="F46" s="186"/>
      <c r="G46" s="15">
        <v>39</v>
      </c>
      <c r="H46" s="33">
        <v>246276</v>
      </c>
      <c r="I46" s="33">
        <v>175758</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831640</v>
      </c>
      <c r="I53" s="34">
        <f>SUM(I54:I59)</f>
        <v>1325865</v>
      </c>
    </row>
    <row r="54" spans="1:9" ht="12.75" customHeight="1">
      <c r="A54" s="186" t="s">
        <v>48</v>
      </c>
      <c r="B54" s="186"/>
      <c r="C54" s="186"/>
      <c r="D54" s="186"/>
      <c r="E54" s="186"/>
      <c r="F54" s="186"/>
      <c r="G54" s="15">
        <v>47</v>
      </c>
      <c r="H54" s="33">
        <v>0</v>
      </c>
      <c r="I54" s="33">
        <v>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759115</v>
      </c>
      <c r="I56" s="33">
        <v>993352</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72525</v>
      </c>
      <c r="I58" s="33">
        <v>332513</v>
      </c>
    </row>
    <row r="59" spans="1:9" ht="12.75" customHeight="1">
      <c r="A59" s="186" t="s">
        <v>53</v>
      </c>
      <c r="B59" s="186"/>
      <c r="C59" s="186"/>
      <c r="D59" s="186"/>
      <c r="E59" s="186"/>
      <c r="F59" s="186"/>
      <c r="G59" s="15">
        <v>52</v>
      </c>
      <c r="H59" s="33">
        <v>0</v>
      </c>
      <c r="I59" s="33">
        <v>0</v>
      </c>
    </row>
    <row r="60" spans="1:9" ht="12.75" customHeight="1">
      <c r="A60" s="190" t="s">
        <v>54</v>
      </c>
      <c r="B60" s="190"/>
      <c r="C60" s="190"/>
      <c r="D60" s="190"/>
      <c r="E60" s="190"/>
      <c r="F60" s="190"/>
      <c r="G60" s="16">
        <v>53</v>
      </c>
      <c r="H60" s="34">
        <f>SUM(H61:H69)</f>
        <v>5209806</v>
      </c>
      <c r="I60" s="34">
        <f>SUM(I61:I69)</f>
        <v>6709806</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5209806</v>
      </c>
      <c r="I68" s="33">
        <v>6709806</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2908618</v>
      </c>
      <c r="I70" s="33">
        <v>3783089</v>
      </c>
    </row>
    <row r="71" spans="1:9" ht="12.75" customHeight="1">
      <c r="A71" s="187" t="s">
        <v>58</v>
      </c>
      <c r="B71" s="187"/>
      <c r="C71" s="187"/>
      <c r="D71" s="187"/>
      <c r="E71" s="187"/>
      <c r="F71" s="187"/>
      <c r="G71" s="15">
        <v>64</v>
      </c>
      <c r="H71" s="33">
        <v>129579</v>
      </c>
      <c r="I71" s="33">
        <v>173951</v>
      </c>
    </row>
    <row r="72" spans="1:9" ht="12.75" customHeight="1">
      <c r="A72" s="188" t="s">
        <v>383</v>
      </c>
      <c r="B72" s="188"/>
      <c r="C72" s="188"/>
      <c r="D72" s="188"/>
      <c r="E72" s="188"/>
      <c r="F72" s="188"/>
      <c r="G72" s="16">
        <v>65</v>
      </c>
      <c r="H72" s="34">
        <f>H8+H9+H44+H71</f>
        <v>76849129</v>
      </c>
      <c r="I72" s="34">
        <f>I8+I9+I44+I71</f>
        <v>76488123</v>
      </c>
    </row>
    <row r="73" spans="1:9" ht="12.75" customHeight="1">
      <c r="A73" s="187" t="s">
        <v>59</v>
      </c>
      <c r="B73" s="187"/>
      <c r="C73" s="187"/>
      <c r="D73" s="187"/>
      <c r="E73" s="187"/>
      <c r="F73" s="187"/>
      <c r="G73" s="15">
        <v>66</v>
      </c>
      <c r="H73" s="33">
        <v>0</v>
      </c>
      <c r="I73" s="33">
        <v>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62456959</v>
      </c>
      <c r="I75" s="34">
        <f>I76+I77+I78+I84+I85+I89+I92+I95</f>
        <v>62570971</v>
      </c>
    </row>
    <row r="76" spans="1:9" ht="12.75" customHeight="1">
      <c r="A76" s="186" t="s">
        <v>61</v>
      </c>
      <c r="B76" s="186"/>
      <c r="C76" s="186"/>
      <c r="D76" s="186"/>
      <c r="E76" s="186"/>
      <c r="F76" s="186"/>
      <c r="G76" s="15">
        <v>68</v>
      </c>
      <c r="H76" s="33">
        <v>47582000</v>
      </c>
      <c r="I76" s="33">
        <v>47582000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179875</v>
      </c>
      <c r="I78" s="34">
        <f>SUM(I79:I83)</f>
        <v>270963</v>
      </c>
    </row>
    <row r="79" spans="1:9" ht="12.75" customHeight="1">
      <c r="A79" s="186" t="s">
        <v>64</v>
      </c>
      <c r="B79" s="186"/>
      <c r="C79" s="186"/>
      <c r="D79" s="186"/>
      <c r="E79" s="186"/>
      <c r="F79" s="186"/>
      <c r="G79" s="15">
        <v>71</v>
      </c>
      <c r="H79" s="33">
        <v>179875</v>
      </c>
      <c r="I79" s="33">
        <v>270963</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9455709</v>
      </c>
      <c r="I84" s="120">
        <v>8900772</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3417620</v>
      </c>
      <c r="I89" s="34">
        <f>I90-I91</f>
        <v>5703223</v>
      </c>
    </row>
    <row r="90" spans="1:9" ht="12.75" customHeight="1">
      <c r="A90" s="186" t="s">
        <v>75</v>
      </c>
      <c r="B90" s="186"/>
      <c r="C90" s="186"/>
      <c r="D90" s="186"/>
      <c r="E90" s="186"/>
      <c r="F90" s="186"/>
      <c r="G90" s="15">
        <v>82</v>
      </c>
      <c r="H90" s="33">
        <v>3417620</v>
      </c>
      <c r="I90" s="33">
        <v>5703223</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1821755</v>
      </c>
      <c r="I92" s="34">
        <f>I93-I94</f>
        <v>114013</v>
      </c>
    </row>
    <row r="93" spans="1:9" ht="12.75" customHeight="1">
      <c r="A93" s="186" t="s">
        <v>78</v>
      </c>
      <c r="B93" s="186"/>
      <c r="C93" s="186"/>
      <c r="D93" s="186"/>
      <c r="E93" s="186"/>
      <c r="F93" s="186"/>
      <c r="G93" s="15">
        <v>85</v>
      </c>
      <c r="H93" s="33">
        <v>1821755</v>
      </c>
      <c r="I93" s="33">
        <v>114013</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131513</v>
      </c>
      <c r="I96" s="34">
        <f>SUM(I97:I102)</f>
        <v>131513</v>
      </c>
    </row>
    <row r="97" spans="1:9" ht="12.75" customHeight="1">
      <c r="A97" s="186" t="s">
        <v>81</v>
      </c>
      <c r="B97" s="186"/>
      <c r="C97" s="186"/>
      <c r="D97" s="186"/>
      <c r="E97" s="186"/>
      <c r="F97" s="186"/>
      <c r="G97" s="15">
        <v>89</v>
      </c>
      <c r="H97" s="33">
        <v>131513</v>
      </c>
      <c r="I97" s="33">
        <v>131513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11557479</v>
      </c>
      <c r="I103" s="34">
        <f>SUM(I104:I114)</f>
        <v>12406154</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9483090</v>
      </c>
      <c r="I109" s="33">
        <v>10456626</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0</v>
      </c>
      <c r="I113" s="33">
        <v>0</v>
      </c>
    </row>
    <row r="114" spans="1:9" ht="12.75" customHeight="1">
      <c r="A114" s="186" t="s">
        <v>97</v>
      </c>
      <c r="B114" s="186"/>
      <c r="C114" s="186"/>
      <c r="D114" s="186"/>
      <c r="E114" s="186"/>
      <c r="F114" s="186"/>
      <c r="G114" s="15">
        <v>106</v>
      </c>
      <c r="H114" s="33">
        <v>2074389</v>
      </c>
      <c r="I114" s="33">
        <v>1949528</v>
      </c>
    </row>
    <row r="115" spans="1:9" ht="12.75" customHeight="1">
      <c r="A115" s="188" t="s">
        <v>387</v>
      </c>
      <c r="B115" s="188"/>
      <c r="C115" s="188"/>
      <c r="D115" s="188"/>
      <c r="E115" s="188"/>
      <c r="F115" s="188"/>
      <c r="G115" s="16">
        <v>107</v>
      </c>
      <c r="H115" s="34">
        <f>SUM(H116:H129)</f>
        <v>2547314</v>
      </c>
      <c r="I115" s="34">
        <f>SUM(I116:I129)</f>
        <v>1223621</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994229</v>
      </c>
      <c r="I121" s="33">
        <v>0</v>
      </c>
    </row>
    <row r="122" spans="1:9" ht="12.75" customHeight="1">
      <c r="A122" s="186" t="s">
        <v>93</v>
      </c>
      <c r="B122" s="186"/>
      <c r="C122" s="186"/>
      <c r="D122" s="186"/>
      <c r="E122" s="186"/>
      <c r="F122" s="186"/>
      <c r="G122" s="15">
        <v>114</v>
      </c>
      <c r="H122" s="33">
        <v>311363</v>
      </c>
      <c r="I122" s="33">
        <v>247220</v>
      </c>
    </row>
    <row r="123" spans="1:9" ht="12.75" customHeight="1">
      <c r="A123" s="186" t="s">
        <v>94</v>
      </c>
      <c r="B123" s="186"/>
      <c r="C123" s="186"/>
      <c r="D123" s="186"/>
      <c r="E123" s="186"/>
      <c r="F123" s="186"/>
      <c r="G123" s="15">
        <v>115</v>
      </c>
      <c r="H123" s="33">
        <v>571281</v>
      </c>
      <c r="I123" s="33">
        <v>634640</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353194</v>
      </c>
      <c r="I125" s="33">
        <v>314372</v>
      </c>
    </row>
    <row r="126" spans="1:9">
      <c r="A126" s="186" t="s">
        <v>99</v>
      </c>
      <c r="B126" s="186"/>
      <c r="C126" s="186"/>
      <c r="D126" s="186"/>
      <c r="E126" s="186"/>
      <c r="F126" s="186"/>
      <c r="G126" s="15">
        <v>118</v>
      </c>
      <c r="H126" s="33">
        <v>286332</v>
      </c>
      <c r="I126" s="33">
        <v>27389</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30915</v>
      </c>
      <c r="I129" s="33">
        <v>0</v>
      </c>
    </row>
    <row r="130" spans="1:9" ht="22.15" customHeight="1">
      <c r="A130" s="187" t="s">
        <v>103</v>
      </c>
      <c r="B130" s="187"/>
      <c r="C130" s="187"/>
      <c r="D130" s="187"/>
      <c r="E130" s="187"/>
      <c r="F130" s="187"/>
      <c r="G130" s="15">
        <v>122</v>
      </c>
      <c r="H130" s="33">
        <v>155864</v>
      </c>
      <c r="I130" s="33">
        <v>155864</v>
      </c>
    </row>
    <row r="131" spans="1:9">
      <c r="A131" s="188" t="s">
        <v>388</v>
      </c>
      <c r="B131" s="188"/>
      <c r="C131" s="188"/>
      <c r="D131" s="188"/>
      <c r="E131" s="188"/>
      <c r="F131" s="188"/>
      <c r="G131" s="16">
        <v>123</v>
      </c>
      <c r="H131" s="34">
        <f>H75+H96+H103+H115+H130</f>
        <v>76849129</v>
      </c>
      <c r="I131" s="34">
        <f>I75+I96+I103+I115+I130</f>
        <v>76488123</v>
      </c>
    </row>
    <row r="132" spans="1:9">
      <c r="A132" s="187" t="s">
        <v>104</v>
      </c>
      <c r="B132" s="187"/>
      <c r="C132" s="187"/>
      <c r="D132" s="187"/>
      <c r="E132" s="187"/>
      <c r="F132" s="187"/>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5" right="0.25" top="0.75" bottom="0.75"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49" zoomScaleNormal="100" zoomScaleSheetLayoutView="110" workbookViewId="0">
      <selection activeCell="K100" sqref="K10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451</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452</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21562670</v>
      </c>
      <c r="I8" s="37">
        <f>SUM(I9:I13)</f>
        <v>16109922</v>
      </c>
      <c r="J8" s="37">
        <f>SUM(J9:J13)</f>
        <v>9235590</v>
      </c>
      <c r="K8" s="37">
        <f>SUM(K9:K13)</f>
        <v>6571116</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21051948</v>
      </c>
      <c r="I10" s="33">
        <v>16051817</v>
      </c>
      <c r="J10" s="33">
        <v>5839231</v>
      </c>
      <c r="K10" s="33">
        <v>5579285</v>
      </c>
    </row>
    <row r="11" spans="1:11">
      <c r="A11" s="186" t="s">
        <v>123</v>
      </c>
      <c r="B11" s="186"/>
      <c r="C11" s="186"/>
      <c r="D11" s="186"/>
      <c r="E11" s="186"/>
      <c r="F11" s="186"/>
      <c r="G11" s="15">
        <v>128</v>
      </c>
      <c r="H11" s="33">
        <v>34869</v>
      </c>
      <c r="I11" s="33">
        <v>34869</v>
      </c>
      <c r="J11" s="33">
        <v>15164</v>
      </c>
      <c r="K11" s="33">
        <v>15164</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475853</v>
      </c>
      <c r="I13" s="33">
        <v>23236</v>
      </c>
      <c r="J13" s="33">
        <v>3381195</v>
      </c>
      <c r="K13" s="33">
        <v>976667</v>
      </c>
    </row>
    <row r="14" spans="1:11">
      <c r="A14" s="214" t="s">
        <v>126</v>
      </c>
      <c r="B14" s="214"/>
      <c r="C14" s="214"/>
      <c r="D14" s="214"/>
      <c r="E14" s="214"/>
      <c r="F14" s="214"/>
      <c r="G14" s="20">
        <v>131</v>
      </c>
      <c r="H14" s="37">
        <f>H15+H16+H20+H24+H25+H26+H29+H36</f>
        <v>15880280</v>
      </c>
      <c r="I14" s="37">
        <f>I15+I16+I20+I24+I25+I26+I29+I36</f>
        <v>8116713</v>
      </c>
      <c r="J14" s="37">
        <f>J15+J16+J20+J24+J25+J26+J29+J36</f>
        <v>9259099</v>
      </c>
      <c r="K14" s="37">
        <f>K15+K16+K20+K24+K25+K26+K29+K36</f>
        <v>4397008</v>
      </c>
    </row>
    <row r="15" spans="1:11">
      <c r="A15" s="186" t="s">
        <v>108</v>
      </c>
      <c r="B15" s="186"/>
      <c r="C15" s="186"/>
      <c r="D15" s="186"/>
      <c r="E15" s="186"/>
      <c r="F15" s="186"/>
      <c r="G15" s="15">
        <v>132</v>
      </c>
      <c r="H15" s="33">
        <v>0</v>
      </c>
      <c r="I15" s="33">
        <v>0</v>
      </c>
      <c r="J15" s="33">
        <v>0</v>
      </c>
      <c r="K15" s="33">
        <v>0</v>
      </c>
    </row>
    <row r="16" spans="1:11">
      <c r="A16" s="215" t="s">
        <v>127</v>
      </c>
      <c r="B16" s="215"/>
      <c r="C16" s="215"/>
      <c r="D16" s="215"/>
      <c r="E16" s="215"/>
      <c r="F16" s="215"/>
      <c r="G16" s="20">
        <v>133</v>
      </c>
      <c r="H16" s="37">
        <f>SUM(H17:H19)</f>
        <v>6014446</v>
      </c>
      <c r="I16" s="37">
        <f>SUM(I17:I19)</f>
        <v>3739962</v>
      </c>
      <c r="J16" s="37">
        <f>SUM(J17:J19)</f>
        <v>2043417</v>
      </c>
      <c r="K16" s="37">
        <f>SUM(K17:K19)</f>
        <v>1626555</v>
      </c>
    </row>
    <row r="17" spans="1:11">
      <c r="A17" s="216" t="s">
        <v>128</v>
      </c>
      <c r="B17" s="216"/>
      <c r="C17" s="216"/>
      <c r="D17" s="216"/>
      <c r="E17" s="216"/>
      <c r="F17" s="216"/>
      <c r="G17" s="15">
        <v>134</v>
      </c>
      <c r="H17" s="33">
        <v>3975597</v>
      </c>
      <c r="I17" s="33">
        <v>2660524</v>
      </c>
      <c r="J17" s="33">
        <v>1174648</v>
      </c>
      <c r="K17" s="33">
        <v>993354</v>
      </c>
    </row>
    <row r="18" spans="1:11">
      <c r="A18" s="216" t="s">
        <v>129</v>
      </c>
      <c r="B18" s="216"/>
      <c r="C18" s="216"/>
      <c r="D18" s="216"/>
      <c r="E18" s="216"/>
      <c r="F18" s="216"/>
      <c r="G18" s="15">
        <v>135</v>
      </c>
      <c r="H18" s="33">
        <v>0</v>
      </c>
      <c r="I18" s="33">
        <v>0</v>
      </c>
      <c r="J18" s="33">
        <v>0</v>
      </c>
      <c r="K18" s="33">
        <v>0</v>
      </c>
    </row>
    <row r="19" spans="1:11">
      <c r="A19" s="216" t="s">
        <v>130</v>
      </c>
      <c r="B19" s="216"/>
      <c r="C19" s="216"/>
      <c r="D19" s="216"/>
      <c r="E19" s="216"/>
      <c r="F19" s="216"/>
      <c r="G19" s="15">
        <v>136</v>
      </c>
      <c r="H19" s="33">
        <v>2038849</v>
      </c>
      <c r="I19" s="33">
        <v>1079438</v>
      </c>
      <c r="J19" s="33">
        <v>868769</v>
      </c>
      <c r="K19" s="33">
        <v>633201</v>
      </c>
    </row>
    <row r="20" spans="1:11">
      <c r="A20" s="215" t="s">
        <v>131</v>
      </c>
      <c r="B20" s="215"/>
      <c r="C20" s="215"/>
      <c r="D20" s="215"/>
      <c r="E20" s="215"/>
      <c r="F20" s="215"/>
      <c r="G20" s="20">
        <v>137</v>
      </c>
      <c r="H20" s="37">
        <f>SUM(H21:H23)</f>
        <v>5884663</v>
      </c>
      <c r="I20" s="37">
        <f>SUM(I21:I23)</f>
        <v>2557573</v>
      </c>
      <c r="J20" s="37">
        <f>SUM(J21:J23)</f>
        <v>3584425</v>
      </c>
      <c r="K20" s="37">
        <f>SUM(K21:K23)</f>
        <v>1390264</v>
      </c>
    </row>
    <row r="21" spans="1:11">
      <c r="A21" s="216" t="s">
        <v>109</v>
      </c>
      <c r="B21" s="216"/>
      <c r="C21" s="216"/>
      <c r="D21" s="216"/>
      <c r="E21" s="216"/>
      <c r="F21" s="216"/>
      <c r="G21" s="15">
        <v>138</v>
      </c>
      <c r="H21" s="33">
        <v>3747003</v>
      </c>
      <c r="I21" s="33">
        <v>1637928</v>
      </c>
      <c r="J21" s="33">
        <v>2284722</v>
      </c>
      <c r="K21" s="33">
        <v>889475</v>
      </c>
    </row>
    <row r="22" spans="1:11">
      <c r="A22" s="216" t="s">
        <v>110</v>
      </c>
      <c r="B22" s="216"/>
      <c r="C22" s="216"/>
      <c r="D22" s="216"/>
      <c r="E22" s="216"/>
      <c r="F22" s="216"/>
      <c r="G22" s="15">
        <v>139</v>
      </c>
      <c r="H22" s="33">
        <v>1304863</v>
      </c>
      <c r="I22" s="33">
        <v>557414</v>
      </c>
      <c r="J22" s="33">
        <v>792596</v>
      </c>
      <c r="K22" s="33">
        <v>303905</v>
      </c>
    </row>
    <row r="23" spans="1:11">
      <c r="A23" s="216" t="s">
        <v>111</v>
      </c>
      <c r="B23" s="216"/>
      <c r="C23" s="216"/>
      <c r="D23" s="216"/>
      <c r="E23" s="216"/>
      <c r="F23" s="216"/>
      <c r="G23" s="15">
        <v>140</v>
      </c>
      <c r="H23" s="33">
        <v>832797</v>
      </c>
      <c r="I23" s="33">
        <v>362231</v>
      </c>
      <c r="J23" s="33">
        <v>507107</v>
      </c>
      <c r="K23" s="33">
        <v>196884</v>
      </c>
    </row>
    <row r="24" spans="1:11">
      <c r="A24" s="186" t="s">
        <v>112</v>
      </c>
      <c r="B24" s="186"/>
      <c r="C24" s="186"/>
      <c r="D24" s="186"/>
      <c r="E24" s="186"/>
      <c r="F24" s="186"/>
      <c r="G24" s="15">
        <v>141</v>
      </c>
      <c r="H24" s="33">
        <v>2406996</v>
      </c>
      <c r="I24" s="33">
        <v>820706</v>
      </c>
      <c r="J24" s="33">
        <v>2423837</v>
      </c>
      <c r="K24" s="33">
        <v>797645</v>
      </c>
    </row>
    <row r="25" spans="1:11">
      <c r="A25" s="186" t="s">
        <v>113</v>
      </c>
      <c r="B25" s="186"/>
      <c r="C25" s="186"/>
      <c r="D25" s="186"/>
      <c r="E25" s="186"/>
      <c r="F25" s="186"/>
      <c r="G25" s="15">
        <v>142</v>
      </c>
      <c r="H25" s="33">
        <v>1574175</v>
      </c>
      <c r="I25" s="33">
        <v>998472</v>
      </c>
      <c r="J25" s="33">
        <v>1207420</v>
      </c>
      <c r="K25" s="33">
        <v>582544</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0</v>
      </c>
      <c r="I36" s="33">
        <v>0</v>
      </c>
      <c r="J36" s="33">
        <v>0</v>
      </c>
      <c r="K36" s="33">
        <v>0</v>
      </c>
    </row>
    <row r="37" spans="1:11">
      <c r="A37" s="214" t="s">
        <v>142</v>
      </c>
      <c r="B37" s="214"/>
      <c r="C37" s="214"/>
      <c r="D37" s="214"/>
      <c r="E37" s="214"/>
      <c r="F37" s="214"/>
      <c r="G37" s="20">
        <v>154</v>
      </c>
      <c r="H37" s="37">
        <f>SUM(H38:H47)</f>
        <v>32509</v>
      </c>
      <c r="I37" s="37">
        <f>SUM(I38:I47)</f>
        <v>25681</v>
      </c>
      <c r="J37" s="37">
        <f>SUM(J38:J47)</f>
        <v>19443</v>
      </c>
      <c r="K37" s="37">
        <f>SUM(K38:K47)</f>
        <v>9071</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6372</v>
      </c>
      <c r="I44" s="33">
        <v>319</v>
      </c>
      <c r="J44" s="33">
        <v>11857</v>
      </c>
      <c r="K44" s="33">
        <v>1648</v>
      </c>
    </row>
    <row r="45" spans="1:11">
      <c r="A45" s="186" t="s">
        <v>150</v>
      </c>
      <c r="B45" s="186"/>
      <c r="C45" s="186"/>
      <c r="D45" s="186"/>
      <c r="E45" s="186"/>
      <c r="F45" s="186"/>
      <c r="G45" s="15">
        <v>162</v>
      </c>
      <c r="H45" s="33">
        <v>26137</v>
      </c>
      <c r="I45" s="33">
        <v>25362</v>
      </c>
      <c r="J45" s="33">
        <v>7586</v>
      </c>
      <c r="K45" s="33">
        <v>7423</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225014</v>
      </c>
      <c r="I48" s="37">
        <f>SUM(I49:I55)</f>
        <v>15591</v>
      </c>
      <c r="J48" s="37">
        <f>SUM(J49:J55)</f>
        <v>6782</v>
      </c>
      <c r="K48" s="37">
        <f>SUM(K49:K55)</f>
        <v>4678</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v>205515</v>
      </c>
      <c r="I51" s="33">
        <v>744</v>
      </c>
      <c r="J51" s="33">
        <v>1326</v>
      </c>
      <c r="K51" s="33">
        <v>342</v>
      </c>
    </row>
    <row r="52" spans="1:11">
      <c r="A52" s="210" t="s">
        <v>157</v>
      </c>
      <c r="B52" s="210"/>
      <c r="C52" s="210"/>
      <c r="D52" s="210"/>
      <c r="E52" s="210"/>
      <c r="F52" s="210"/>
      <c r="G52" s="15">
        <v>169</v>
      </c>
      <c r="H52" s="33">
        <v>19499</v>
      </c>
      <c r="I52" s="33">
        <v>14847</v>
      </c>
      <c r="J52" s="33">
        <v>5456</v>
      </c>
      <c r="K52" s="33">
        <v>4336</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21595179</v>
      </c>
      <c r="I60" s="37">
        <f t="shared" ref="I60:K60" si="0">I8+I37+I56+I57</f>
        <v>16135603</v>
      </c>
      <c r="J60" s="37">
        <f t="shared" si="0"/>
        <v>9255033</v>
      </c>
      <c r="K60" s="37">
        <f t="shared" si="0"/>
        <v>6580187</v>
      </c>
    </row>
    <row r="61" spans="1:11">
      <c r="A61" s="214" t="s">
        <v>166</v>
      </c>
      <c r="B61" s="214"/>
      <c r="C61" s="214"/>
      <c r="D61" s="214"/>
      <c r="E61" s="214"/>
      <c r="F61" s="214"/>
      <c r="G61" s="20">
        <v>178</v>
      </c>
      <c r="H61" s="37">
        <f>H14+H48+H58+H59</f>
        <v>16105294</v>
      </c>
      <c r="I61" s="37">
        <f t="shared" ref="I61:K61" si="1">I14+I48+I58+I59</f>
        <v>8132304</v>
      </c>
      <c r="J61" s="37">
        <f t="shared" si="1"/>
        <v>9265881</v>
      </c>
      <c r="K61" s="37">
        <f t="shared" si="1"/>
        <v>4401686</v>
      </c>
    </row>
    <row r="62" spans="1:11">
      <c r="A62" s="214" t="s">
        <v>167</v>
      </c>
      <c r="B62" s="214"/>
      <c r="C62" s="214"/>
      <c r="D62" s="214"/>
      <c r="E62" s="214"/>
      <c r="F62" s="214"/>
      <c r="G62" s="20">
        <v>179</v>
      </c>
      <c r="H62" s="37">
        <f>H60-H61</f>
        <v>5489885</v>
      </c>
      <c r="I62" s="37">
        <f t="shared" ref="I62:K62" si="2">I60-I61</f>
        <v>8003299</v>
      </c>
      <c r="J62" s="37">
        <f t="shared" si="2"/>
        <v>-10848</v>
      </c>
      <c r="K62" s="37">
        <f t="shared" si="2"/>
        <v>2178501</v>
      </c>
    </row>
    <row r="63" spans="1:11">
      <c r="A63" s="213" t="s">
        <v>168</v>
      </c>
      <c r="B63" s="213"/>
      <c r="C63" s="213"/>
      <c r="D63" s="213"/>
      <c r="E63" s="213"/>
      <c r="F63" s="213"/>
      <c r="G63" s="20">
        <v>180</v>
      </c>
      <c r="H63" s="37">
        <f>+IF((H60-H61)&gt;0,(H60-H61),0)</f>
        <v>5489885</v>
      </c>
      <c r="I63" s="37">
        <f t="shared" ref="I63:K63" si="3">+IF((I60-I61)&gt;0,(I60-I61),0)</f>
        <v>8003299</v>
      </c>
      <c r="J63" s="37">
        <f t="shared" si="3"/>
        <v>0</v>
      </c>
      <c r="K63" s="37">
        <f t="shared" si="3"/>
        <v>2178501</v>
      </c>
    </row>
    <row r="64" spans="1:11">
      <c r="A64" s="213" t="s">
        <v>169</v>
      </c>
      <c r="B64" s="213"/>
      <c r="C64" s="213"/>
      <c r="D64" s="213"/>
      <c r="E64" s="213"/>
      <c r="F64" s="213"/>
      <c r="G64" s="20">
        <v>181</v>
      </c>
      <c r="H64" s="37">
        <f>+IF((H60-H61)&lt;0,(H60-H61),0)</f>
        <v>0</v>
      </c>
      <c r="I64" s="37">
        <f t="shared" ref="I64:K64" si="4">+IF((I60-I61)&lt;0,(I60-I61),0)</f>
        <v>0</v>
      </c>
      <c r="J64" s="37">
        <f t="shared" si="4"/>
        <v>-10848</v>
      </c>
      <c r="K64" s="37">
        <f t="shared" si="4"/>
        <v>0</v>
      </c>
    </row>
    <row r="65" spans="1:11">
      <c r="A65" s="219" t="s">
        <v>115</v>
      </c>
      <c r="B65" s="219"/>
      <c r="C65" s="219"/>
      <c r="D65" s="219"/>
      <c r="E65" s="219"/>
      <c r="F65" s="219"/>
      <c r="G65" s="15">
        <v>182</v>
      </c>
      <c r="H65" s="33">
        <v>996711</v>
      </c>
      <c r="I65" s="33">
        <v>996711</v>
      </c>
      <c r="J65" s="33">
        <v>-124861</v>
      </c>
      <c r="K65" s="33">
        <v>0</v>
      </c>
    </row>
    <row r="66" spans="1:11">
      <c r="A66" s="214" t="s">
        <v>170</v>
      </c>
      <c r="B66" s="214"/>
      <c r="C66" s="214"/>
      <c r="D66" s="214"/>
      <c r="E66" s="214"/>
      <c r="F66" s="214"/>
      <c r="G66" s="20">
        <v>183</v>
      </c>
      <c r="H66" s="37">
        <f>H62-H65</f>
        <v>4493174</v>
      </c>
      <c r="I66" s="37">
        <f t="shared" ref="I66:K66" si="5">I62-I65</f>
        <v>7006588</v>
      </c>
      <c r="J66" s="37">
        <f t="shared" si="5"/>
        <v>114013</v>
      </c>
      <c r="K66" s="37">
        <f t="shared" si="5"/>
        <v>2178501</v>
      </c>
    </row>
    <row r="67" spans="1:11">
      <c r="A67" s="213" t="s">
        <v>171</v>
      </c>
      <c r="B67" s="213"/>
      <c r="C67" s="213"/>
      <c r="D67" s="213"/>
      <c r="E67" s="213"/>
      <c r="F67" s="213"/>
      <c r="G67" s="20">
        <v>184</v>
      </c>
      <c r="H67" s="37">
        <f>+IF((H62-H65)&gt;0,(H62-H65),0)</f>
        <v>4493174</v>
      </c>
      <c r="I67" s="37">
        <f t="shared" ref="I67:K67" si="6">+IF((I62-I65)&gt;0,(I62-I65),0)</f>
        <v>7006588</v>
      </c>
      <c r="J67" s="37">
        <f t="shared" si="6"/>
        <v>114013</v>
      </c>
      <c r="K67" s="37">
        <f t="shared" si="6"/>
        <v>2178501</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4493174</v>
      </c>
      <c r="I89" s="40">
        <v>7006588</v>
      </c>
      <c r="J89" s="40">
        <v>114013</v>
      </c>
      <c r="K89" s="40">
        <v>2178501</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4493174</v>
      </c>
      <c r="I101" s="39">
        <f>I89+I100</f>
        <v>7006588</v>
      </c>
      <c r="J101" s="39">
        <f>J89+J100</f>
        <v>114013</v>
      </c>
      <c r="K101" s="39">
        <f>K89+K100</f>
        <v>2178501</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5" right="0.17" top="1" bottom="1" header="0.5" footer="0.5"/>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37" zoomScale="110" zoomScaleNormal="100" workbookViewId="0">
      <selection activeCell="I57" sqref="I57"/>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453</v>
      </c>
      <c r="B2" s="196"/>
      <c r="C2" s="196"/>
      <c r="D2" s="196"/>
      <c r="E2" s="196"/>
      <c r="F2" s="196"/>
      <c r="G2" s="196"/>
      <c r="H2" s="196"/>
      <c r="I2" s="196"/>
    </row>
    <row r="3" spans="1:9">
      <c r="A3" s="263" t="s">
        <v>355</v>
      </c>
      <c r="B3" s="264"/>
      <c r="C3" s="264"/>
      <c r="D3" s="264"/>
      <c r="E3" s="264"/>
      <c r="F3" s="264"/>
      <c r="G3" s="264"/>
      <c r="H3" s="264"/>
      <c r="I3" s="264"/>
    </row>
    <row r="4" spans="1:9">
      <c r="A4" s="262" t="s">
        <v>454</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5489885</v>
      </c>
      <c r="I8" s="43">
        <v>-10848</v>
      </c>
    </row>
    <row r="9" spans="1:9" ht="12.75" customHeight="1">
      <c r="A9" s="257" t="s">
        <v>211</v>
      </c>
      <c r="B9" s="258"/>
      <c r="C9" s="258"/>
      <c r="D9" s="258"/>
      <c r="E9" s="258"/>
      <c r="F9" s="259"/>
      <c r="G9" s="25">
        <v>2</v>
      </c>
      <c r="H9" s="44">
        <f>H10+H11+H12+H13+H14+H15+H16+H17</f>
        <v>2406996</v>
      </c>
      <c r="I9" s="44">
        <f>I10+I11+I12+I13+I14+I15+I16+I17</f>
        <v>1868901</v>
      </c>
    </row>
    <row r="10" spans="1:9" ht="12.75" customHeight="1">
      <c r="A10" s="254" t="s">
        <v>212</v>
      </c>
      <c r="B10" s="255"/>
      <c r="C10" s="255"/>
      <c r="D10" s="255"/>
      <c r="E10" s="255"/>
      <c r="F10" s="256"/>
      <c r="G10" s="26">
        <v>3</v>
      </c>
      <c r="H10" s="45">
        <v>2406996</v>
      </c>
      <c r="I10" s="45">
        <v>2423837</v>
      </c>
    </row>
    <row r="11" spans="1:9" ht="22.15" customHeight="1">
      <c r="A11" s="254" t="s">
        <v>213</v>
      </c>
      <c r="B11" s="255"/>
      <c r="C11" s="255"/>
      <c r="D11" s="255"/>
      <c r="E11" s="255"/>
      <c r="F11" s="256"/>
      <c r="G11" s="26">
        <v>4</v>
      </c>
      <c r="H11" s="45">
        <v>0</v>
      </c>
      <c r="I11" s="45">
        <v>-554936</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7896881</v>
      </c>
      <c r="I18" s="44">
        <f>I8+I9</f>
        <v>1858053</v>
      </c>
    </row>
    <row r="19" spans="1:9" ht="12.75" customHeight="1">
      <c r="A19" s="257" t="s">
        <v>220</v>
      </c>
      <c r="B19" s="258"/>
      <c r="C19" s="258"/>
      <c r="D19" s="258"/>
      <c r="E19" s="258"/>
      <c r="F19" s="259"/>
      <c r="G19" s="25">
        <v>12</v>
      </c>
      <c r="H19" s="44">
        <f>H20+H21+H22+H23</f>
        <v>-1457129</v>
      </c>
      <c r="I19" s="44">
        <f>I20+I21+I22+I23</f>
        <v>-1772975</v>
      </c>
    </row>
    <row r="20" spans="1:9" ht="12.75" customHeight="1">
      <c r="A20" s="254" t="s">
        <v>221</v>
      </c>
      <c r="B20" s="255"/>
      <c r="C20" s="255"/>
      <c r="D20" s="255"/>
      <c r="E20" s="255"/>
      <c r="F20" s="256"/>
      <c r="G20" s="26">
        <v>13</v>
      </c>
      <c r="H20" s="45">
        <v>1749393</v>
      </c>
      <c r="I20" s="45">
        <v>-1323693</v>
      </c>
    </row>
    <row r="21" spans="1:9" ht="12.75" customHeight="1">
      <c r="A21" s="254" t="s">
        <v>222</v>
      </c>
      <c r="B21" s="255"/>
      <c r="C21" s="255"/>
      <c r="D21" s="255"/>
      <c r="E21" s="255"/>
      <c r="F21" s="256"/>
      <c r="G21" s="26">
        <v>14</v>
      </c>
      <c r="H21" s="45">
        <v>-3017266</v>
      </c>
      <c r="I21" s="45">
        <v>-494225</v>
      </c>
    </row>
    <row r="22" spans="1:9" ht="12.75" customHeight="1">
      <c r="A22" s="254" t="s">
        <v>223</v>
      </c>
      <c r="B22" s="255"/>
      <c r="C22" s="255"/>
      <c r="D22" s="255"/>
      <c r="E22" s="255"/>
      <c r="F22" s="256"/>
      <c r="G22" s="26">
        <v>15</v>
      </c>
      <c r="H22" s="45">
        <v>-189256</v>
      </c>
      <c r="I22" s="45">
        <v>70518</v>
      </c>
    </row>
    <row r="23" spans="1:9" ht="12.75" customHeight="1">
      <c r="A23" s="254" t="s">
        <v>224</v>
      </c>
      <c r="B23" s="255"/>
      <c r="C23" s="255"/>
      <c r="D23" s="255"/>
      <c r="E23" s="255"/>
      <c r="F23" s="256"/>
      <c r="G23" s="26">
        <v>16</v>
      </c>
      <c r="H23" s="45">
        <v>0</v>
      </c>
      <c r="I23" s="45">
        <v>-25575</v>
      </c>
    </row>
    <row r="24" spans="1:9" ht="12.75" customHeight="1">
      <c r="A24" s="233" t="s">
        <v>225</v>
      </c>
      <c r="B24" s="234"/>
      <c r="C24" s="234"/>
      <c r="D24" s="234"/>
      <c r="E24" s="234"/>
      <c r="F24" s="235"/>
      <c r="G24" s="25">
        <v>17</v>
      </c>
      <c r="H24" s="44">
        <f>H18+H19</f>
        <v>6439752</v>
      </c>
      <c r="I24" s="44">
        <f>I18+I19</f>
        <v>85078</v>
      </c>
    </row>
    <row r="25" spans="1:9" ht="12.75" customHeight="1">
      <c r="A25" s="245" t="s">
        <v>226</v>
      </c>
      <c r="B25" s="246"/>
      <c r="C25" s="246"/>
      <c r="D25" s="246"/>
      <c r="E25" s="246"/>
      <c r="F25" s="247"/>
      <c r="G25" s="26">
        <v>18</v>
      </c>
      <c r="H25" s="45">
        <v>-205515</v>
      </c>
      <c r="I25" s="45">
        <v>-1326</v>
      </c>
    </row>
    <row r="26" spans="1:9" ht="12.75" customHeight="1">
      <c r="A26" s="245" t="s">
        <v>227</v>
      </c>
      <c r="B26" s="246"/>
      <c r="C26" s="246"/>
      <c r="D26" s="246"/>
      <c r="E26" s="246"/>
      <c r="F26" s="247"/>
      <c r="G26" s="26">
        <v>19</v>
      </c>
      <c r="H26" s="45">
        <v>-208429</v>
      </c>
      <c r="I26" s="45">
        <v>-156644</v>
      </c>
    </row>
    <row r="27" spans="1:9" ht="25.9" customHeight="1">
      <c r="A27" s="236" t="s">
        <v>228</v>
      </c>
      <c r="B27" s="237"/>
      <c r="C27" s="237"/>
      <c r="D27" s="237"/>
      <c r="E27" s="237"/>
      <c r="F27" s="238"/>
      <c r="G27" s="27">
        <v>20</v>
      </c>
      <c r="H27" s="46">
        <f>H24+H25+H26</f>
        <v>6025808</v>
      </c>
      <c r="I27" s="46">
        <f>I24+I25+I26</f>
        <v>-72892</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2705062</v>
      </c>
    </row>
    <row r="30" spans="1:9" ht="12.75" customHeight="1">
      <c r="A30" s="245" t="s">
        <v>231</v>
      </c>
      <c r="B30" s="246"/>
      <c r="C30" s="246"/>
      <c r="D30" s="246"/>
      <c r="E30" s="246"/>
      <c r="F30" s="247"/>
      <c r="G30" s="26">
        <v>22</v>
      </c>
      <c r="H30" s="48">
        <v>0</v>
      </c>
      <c r="I30" s="48">
        <v>0</v>
      </c>
    </row>
    <row r="31" spans="1:9" ht="12.75" customHeight="1">
      <c r="A31" s="245" t="s">
        <v>232</v>
      </c>
      <c r="B31" s="246"/>
      <c r="C31" s="246"/>
      <c r="D31" s="246"/>
      <c r="E31" s="246"/>
      <c r="F31" s="247"/>
      <c r="G31" s="26">
        <v>23</v>
      </c>
      <c r="H31" s="48">
        <v>6372</v>
      </c>
      <c r="I31" s="48">
        <v>11857</v>
      </c>
    </row>
    <row r="32" spans="1:9" ht="12.75" customHeight="1">
      <c r="A32" s="245" t="s">
        <v>233</v>
      </c>
      <c r="B32" s="246"/>
      <c r="C32" s="246"/>
      <c r="D32" s="246"/>
      <c r="E32" s="246"/>
      <c r="F32" s="247"/>
      <c r="G32" s="26">
        <v>24</v>
      </c>
      <c r="H32" s="48">
        <v>0</v>
      </c>
      <c r="I32" s="48">
        <v>0</v>
      </c>
    </row>
    <row r="33" spans="1:9" ht="12.75" customHeight="1">
      <c r="A33" s="245" t="s">
        <v>234</v>
      </c>
      <c r="B33" s="246"/>
      <c r="C33" s="246"/>
      <c r="D33" s="246"/>
      <c r="E33" s="246"/>
      <c r="F33" s="247"/>
      <c r="G33" s="26">
        <v>25</v>
      </c>
      <c r="H33" s="48">
        <v>0</v>
      </c>
      <c r="I33" s="48">
        <v>1000000</v>
      </c>
    </row>
    <row r="34" spans="1:9" ht="12.75" customHeight="1">
      <c r="A34" s="245" t="s">
        <v>235</v>
      </c>
      <c r="B34" s="246"/>
      <c r="C34" s="246"/>
      <c r="D34" s="246"/>
      <c r="E34" s="246"/>
      <c r="F34" s="247"/>
      <c r="G34" s="26">
        <v>26</v>
      </c>
      <c r="H34" s="48">
        <v>0</v>
      </c>
      <c r="I34" s="48">
        <v>0</v>
      </c>
    </row>
    <row r="35" spans="1:9" ht="26.45" customHeight="1">
      <c r="A35" s="233" t="s">
        <v>236</v>
      </c>
      <c r="B35" s="234"/>
      <c r="C35" s="234"/>
      <c r="D35" s="234"/>
      <c r="E35" s="234"/>
      <c r="F35" s="235"/>
      <c r="G35" s="25">
        <v>27</v>
      </c>
      <c r="H35" s="49">
        <f>H29+H30+H31+H32+H33+H34</f>
        <v>6372</v>
      </c>
      <c r="I35" s="49">
        <f>I29+I30+I31+I32+I33+I34</f>
        <v>3716919</v>
      </c>
    </row>
    <row r="36" spans="1:9" ht="22.9" customHeight="1">
      <c r="A36" s="245" t="s">
        <v>237</v>
      </c>
      <c r="B36" s="246"/>
      <c r="C36" s="246"/>
      <c r="D36" s="246"/>
      <c r="E36" s="246"/>
      <c r="F36" s="247"/>
      <c r="G36" s="26">
        <v>28</v>
      </c>
      <c r="H36" s="48">
        <v>-2099604</v>
      </c>
      <c r="I36" s="48">
        <v>-248863</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-2500000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-2099604</v>
      </c>
      <c r="I41" s="49">
        <f>I36+I37+I38+I39+I40</f>
        <v>-2748863</v>
      </c>
    </row>
    <row r="42" spans="1:9" ht="29.45" customHeight="1">
      <c r="A42" s="236" t="s">
        <v>243</v>
      </c>
      <c r="B42" s="237"/>
      <c r="C42" s="237"/>
      <c r="D42" s="237"/>
      <c r="E42" s="237"/>
      <c r="F42" s="238"/>
      <c r="G42" s="27">
        <v>34</v>
      </c>
      <c r="H42" s="50">
        <f>H35+H41</f>
        <v>-2093232</v>
      </c>
      <c r="I42" s="50">
        <f>I35+I41</f>
        <v>968056</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-493750</v>
      </c>
      <c r="I49" s="48">
        <v>-20693</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-493750</v>
      </c>
      <c r="I54" s="49">
        <f>I49+I50+I51+I52+I53</f>
        <v>-20693</v>
      </c>
    </row>
    <row r="55" spans="1:9" ht="29.45" customHeight="1">
      <c r="A55" s="248" t="s">
        <v>255</v>
      </c>
      <c r="B55" s="249"/>
      <c r="C55" s="249"/>
      <c r="D55" s="249"/>
      <c r="E55" s="249"/>
      <c r="F55" s="250"/>
      <c r="G55" s="25">
        <v>46</v>
      </c>
      <c r="H55" s="49">
        <f>H48+H54</f>
        <v>-493750</v>
      </c>
      <c r="I55" s="49">
        <f>I48+I54</f>
        <v>-20693</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3438826</v>
      </c>
      <c r="I57" s="49">
        <f>I27+I42+I55+I56</f>
        <v>874471</v>
      </c>
    </row>
    <row r="58" spans="1:9">
      <c r="A58" s="251" t="s">
        <v>258</v>
      </c>
      <c r="B58" s="252"/>
      <c r="C58" s="252"/>
      <c r="D58" s="252"/>
      <c r="E58" s="252"/>
      <c r="F58" s="253"/>
      <c r="G58" s="26">
        <v>49</v>
      </c>
      <c r="H58" s="48">
        <v>3298062</v>
      </c>
      <c r="I58" s="48">
        <v>2908618</v>
      </c>
    </row>
    <row r="59" spans="1:9" ht="31.15" customHeight="1">
      <c r="A59" s="236" t="s">
        <v>259</v>
      </c>
      <c r="B59" s="237"/>
      <c r="C59" s="237"/>
      <c r="D59" s="237"/>
      <c r="E59" s="237"/>
      <c r="F59" s="238"/>
      <c r="G59" s="27">
        <v>50</v>
      </c>
      <c r="H59" s="50">
        <f>H57+H58</f>
        <v>6736888</v>
      </c>
      <c r="I59" s="50">
        <f>I57+I58</f>
        <v>3783089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tabSelected="1" view="pageBreakPreview" topLeftCell="A26"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3">
        <v>0</v>
      </c>
      <c r="I9" s="53">
        <v>0</v>
      </c>
    </row>
    <row r="10" spans="1:9">
      <c r="A10" s="277" t="s">
        <v>263</v>
      </c>
      <c r="B10" s="277"/>
      <c r="C10" s="277"/>
      <c r="D10" s="277"/>
      <c r="E10" s="277"/>
      <c r="F10" s="277"/>
      <c r="G10" s="30">
        <v>3</v>
      </c>
      <c r="H10" s="53">
        <v>0</v>
      </c>
      <c r="I10" s="53">
        <v>0</v>
      </c>
    </row>
    <row r="11" spans="1:9">
      <c r="A11" s="277" t="s">
        <v>264</v>
      </c>
      <c r="B11" s="277"/>
      <c r="C11" s="277"/>
      <c r="D11" s="277"/>
      <c r="E11" s="277"/>
      <c r="F11" s="277"/>
      <c r="G11" s="30">
        <v>4</v>
      </c>
      <c r="H11" s="53">
        <v>0</v>
      </c>
      <c r="I11" s="53">
        <v>0</v>
      </c>
    </row>
    <row r="12" spans="1:9">
      <c r="A12" s="277" t="s">
        <v>265</v>
      </c>
      <c r="B12" s="277"/>
      <c r="C12" s="277"/>
      <c r="D12" s="277"/>
      <c r="E12" s="277"/>
      <c r="F12" s="277"/>
      <c r="G12" s="30">
        <v>5</v>
      </c>
      <c r="H12" s="53">
        <v>0</v>
      </c>
      <c r="I12" s="53">
        <v>0</v>
      </c>
    </row>
    <row r="13" spans="1:9">
      <c r="A13" s="277" t="s">
        <v>266</v>
      </c>
      <c r="B13" s="277"/>
      <c r="C13" s="277"/>
      <c r="D13" s="277"/>
      <c r="E13" s="277"/>
      <c r="F13" s="277"/>
      <c r="G13" s="30">
        <v>6</v>
      </c>
      <c r="H13" s="53">
        <v>0</v>
      </c>
      <c r="I13" s="53">
        <v>0</v>
      </c>
    </row>
    <row r="14" spans="1:9">
      <c r="A14" s="277" t="s">
        <v>267</v>
      </c>
      <c r="B14" s="277"/>
      <c r="C14" s="277"/>
      <c r="D14" s="277"/>
      <c r="E14" s="277"/>
      <c r="F14" s="277"/>
      <c r="G14" s="30">
        <v>7</v>
      </c>
      <c r="H14" s="53">
        <v>0</v>
      </c>
      <c r="I14" s="53">
        <v>0</v>
      </c>
    </row>
    <row r="15" spans="1:9">
      <c r="A15" s="277" t="s">
        <v>268</v>
      </c>
      <c r="B15" s="277"/>
      <c r="C15" s="277"/>
      <c r="D15" s="277"/>
      <c r="E15" s="277"/>
      <c r="F15" s="277"/>
      <c r="G15" s="30">
        <v>8</v>
      </c>
      <c r="H15" s="53">
        <v>0</v>
      </c>
      <c r="I15" s="53">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3">
        <v>0</v>
      </c>
      <c r="I22" s="53">
        <v>0</v>
      </c>
    </row>
    <row r="23" spans="1:9">
      <c r="A23" s="277" t="s">
        <v>275</v>
      </c>
      <c r="B23" s="277"/>
      <c r="C23" s="277"/>
      <c r="D23" s="277"/>
      <c r="E23" s="277"/>
      <c r="F23" s="277"/>
      <c r="G23" s="30">
        <v>15</v>
      </c>
      <c r="H23" s="53">
        <v>0</v>
      </c>
      <c r="I23" s="53">
        <v>0</v>
      </c>
    </row>
    <row r="24" spans="1:9">
      <c r="A24" s="277" t="s">
        <v>276</v>
      </c>
      <c r="B24" s="277"/>
      <c r="C24" s="277"/>
      <c r="D24" s="277"/>
      <c r="E24" s="277"/>
      <c r="F24" s="277"/>
      <c r="G24" s="30">
        <v>16</v>
      </c>
      <c r="H24" s="53">
        <v>0</v>
      </c>
      <c r="I24" s="53">
        <v>0</v>
      </c>
    </row>
    <row r="25" spans="1:9">
      <c r="A25" s="277" t="s">
        <v>277</v>
      </c>
      <c r="B25" s="277"/>
      <c r="C25" s="277"/>
      <c r="D25" s="277"/>
      <c r="E25" s="277"/>
      <c r="F25" s="277"/>
      <c r="G25" s="30">
        <v>17</v>
      </c>
      <c r="H25" s="53">
        <v>0</v>
      </c>
      <c r="I25" s="53">
        <v>0</v>
      </c>
    </row>
    <row r="26" spans="1:9">
      <c r="A26" s="277" t="s">
        <v>278</v>
      </c>
      <c r="B26" s="277"/>
      <c r="C26" s="277"/>
      <c r="D26" s="277"/>
      <c r="E26" s="277"/>
      <c r="F26" s="277"/>
      <c r="G26" s="30">
        <v>18</v>
      </c>
      <c r="H26" s="53">
        <v>0</v>
      </c>
      <c r="I26" s="53">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3">
        <v>0</v>
      </c>
      <c r="I37" s="53">
        <v>0</v>
      </c>
    </row>
    <row r="38" spans="1:9">
      <c r="A38" s="274" t="s">
        <v>289</v>
      </c>
      <c r="B38" s="274"/>
      <c r="C38" s="274"/>
      <c r="D38" s="274"/>
      <c r="E38" s="274"/>
      <c r="F38" s="274"/>
      <c r="G38" s="30">
        <v>29</v>
      </c>
      <c r="H38" s="53">
        <v>0</v>
      </c>
      <c r="I38" s="53">
        <v>0</v>
      </c>
    </row>
    <row r="39" spans="1:9">
      <c r="A39" s="274" t="s">
        <v>290</v>
      </c>
      <c r="B39" s="274"/>
      <c r="C39" s="274"/>
      <c r="D39" s="274"/>
      <c r="E39" s="274"/>
      <c r="F39" s="274"/>
      <c r="G39" s="30">
        <v>30</v>
      </c>
      <c r="H39" s="53">
        <v>0</v>
      </c>
      <c r="I39" s="53">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1"/>
  <sheetViews>
    <sheetView view="pageBreakPreview" zoomScale="80" zoomScaleNormal="100" zoomScaleSheetLayoutView="80" workbookViewId="0">
      <selection activeCell="V57" sqref="V57"/>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44104</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47582000</v>
      </c>
      <c r="I7" s="65">
        <v>0</v>
      </c>
      <c r="J7" s="65">
        <v>179875</v>
      </c>
      <c r="K7" s="65">
        <v>0</v>
      </c>
      <c r="L7" s="65">
        <v>0</v>
      </c>
      <c r="M7" s="65">
        <v>0</v>
      </c>
      <c r="N7" s="65">
        <v>0</v>
      </c>
      <c r="O7" s="65">
        <v>9455709</v>
      </c>
      <c r="P7" s="65">
        <v>0</v>
      </c>
      <c r="Q7" s="65">
        <v>0</v>
      </c>
      <c r="R7" s="65">
        <v>0</v>
      </c>
      <c r="S7" s="65">
        <v>3417620</v>
      </c>
      <c r="T7" s="65">
        <v>0</v>
      </c>
      <c r="U7" s="66">
        <f>H7+I7+J7+K7-L7+M7+N7+O7+P7+Q7+R7+S7+T7</f>
        <v>60635204</v>
      </c>
      <c r="V7" s="65">
        <v>0</v>
      </c>
      <c r="W7" s="66">
        <f>U7+V7</f>
        <v>60635204</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47582000</v>
      </c>
      <c r="I10" s="66">
        <f t="shared" ref="I10:W10" si="2">I7+I8+I9</f>
        <v>0</v>
      </c>
      <c r="J10" s="66">
        <f t="shared" si="2"/>
        <v>179875</v>
      </c>
      <c r="K10" s="66">
        <f>K7+K8+K9</f>
        <v>0</v>
      </c>
      <c r="L10" s="66">
        <f t="shared" si="2"/>
        <v>0</v>
      </c>
      <c r="M10" s="66">
        <f t="shared" si="2"/>
        <v>0</v>
      </c>
      <c r="N10" s="66">
        <f t="shared" si="2"/>
        <v>0</v>
      </c>
      <c r="O10" s="66">
        <f t="shared" si="2"/>
        <v>9455709</v>
      </c>
      <c r="P10" s="66">
        <f t="shared" si="2"/>
        <v>0</v>
      </c>
      <c r="Q10" s="66">
        <f t="shared" si="2"/>
        <v>0</v>
      </c>
      <c r="R10" s="66">
        <f t="shared" si="2"/>
        <v>0</v>
      </c>
      <c r="S10" s="66">
        <f t="shared" si="2"/>
        <v>3417620</v>
      </c>
      <c r="T10" s="66">
        <f t="shared" si="2"/>
        <v>0</v>
      </c>
      <c r="U10" s="66">
        <f t="shared" si="2"/>
        <v>60635204</v>
      </c>
      <c r="V10" s="66">
        <f t="shared" si="2"/>
        <v>0</v>
      </c>
      <c r="W10" s="66">
        <f t="shared" si="2"/>
        <v>60635204</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1821755</v>
      </c>
      <c r="U11" s="66">
        <f>H11+I11+J11+K11-L11+M11+N11+O11+P11+Q11+R11+S11+T11</f>
        <v>1821755</v>
      </c>
      <c r="V11" s="65">
        <v>0</v>
      </c>
      <c r="W11" s="66">
        <f t="shared" ref="W11:W28" si="3">U11+V11</f>
        <v>1821755</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47582000</v>
      </c>
      <c r="I29" s="68">
        <f t="shared" ref="I29:W29" si="5">SUM(I10:I28)</f>
        <v>0</v>
      </c>
      <c r="J29" s="68">
        <f t="shared" si="5"/>
        <v>179875</v>
      </c>
      <c r="K29" s="68">
        <f t="shared" si="5"/>
        <v>0</v>
      </c>
      <c r="L29" s="68">
        <f t="shared" si="5"/>
        <v>0</v>
      </c>
      <c r="M29" s="68">
        <f t="shared" si="5"/>
        <v>0</v>
      </c>
      <c r="N29" s="68">
        <f t="shared" si="5"/>
        <v>0</v>
      </c>
      <c r="O29" s="68">
        <f t="shared" si="5"/>
        <v>9455709</v>
      </c>
      <c r="P29" s="68">
        <f t="shared" si="5"/>
        <v>0</v>
      </c>
      <c r="Q29" s="68">
        <f t="shared" si="5"/>
        <v>0</v>
      </c>
      <c r="R29" s="68">
        <f t="shared" si="5"/>
        <v>0</v>
      </c>
      <c r="S29" s="68">
        <f t="shared" si="5"/>
        <v>3417620</v>
      </c>
      <c r="T29" s="68">
        <f t="shared" si="5"/>
        <v>1821755</v>
      </c>
      <c r="U29" s="68">
        <f t="shared" si="5"/>
        <v>62456959</v>
      </c>
      <c r="V29" s="68">
        <f t="shared" si="5"/>
        <v>0</v>
      </c>
      <c r="W29" s="68">
        <f t="shared" si="5"/>
        <v>62456959</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1821755</v>
      </c>
      <c r="U32" s="66">
        <f t="shared" si="7"/>
        <v>1821755</v>
      </c>
      <c r="V32" s="66">
        <f t="shared" si="7"/>
        <v>0</v>
      </c>
      <c r="W32" s="66">
        <f t="shared" si="7"/>
        <v>1821755</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47582000</v>
      </c>
      <c r="I35" s="65">
        <v>0</v>
      </c>
      <c r="J35" s="65">
        <v>179875</v>
      </c>
      <c r="K35" s="65">
        <v>0</v>
      </c>
      <c r="L35" s="65">
        <v>0</v>
      </c>
      <c r="M35" s="65">
        <v>0</v>
      </c>
      <c r="N35" s="65">
        <v>0</v>
      </c>
      <c r="O35" s="65">
        <v>9455709</v>
      </c>
      <c r="P35" s="65">
        <v>0</v>
      </c>
      <c r="Q35" s="65">
        <v>0</v>
      </c>
      <c r="R35" s="65">
        <v>0</v>
      </c>
      <c r="S35" s="65">
        <v>5239375</v>
      </c>
      <c r="T35" s="65">
        <v>0</v>
      </c>
      <c r="U35" s="69">
        <f t="shared" ref="U35:U37" si="9">H35+I35+J35+K35-L35+M35+N35+O35+P35+Q35+R35+S35+T35</f>
        <v>62456959</v>
      </c>
      <c r="V35" s="65">
        <v>0</v>
      </c>
      <c r="W35" s="69">
        <f t="shared" ref="W35:W37" si="10">U35+V35</f>
        <v>62456959</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47582000</v>
      </c>
      <c r="I38" s="69">
        <f t="shared" ref="I38:W38" si="11">I35+I36+I37</f>
        <v>0</v>
      </c>
      <c r="J38" s="69">
        <f t="shared" si="11"/>
        <v>179875</v>
      </c>
      <c r="K38" s="69">
        <f t="shared" si="11"/>
        <v>0</v>
      </c>
      <c r="L38" s="69">
        <f t="shared" si="11"/>
        <v>0</v>
      </c>
      <c r="M38" s="69">
        <f t="shared" si="11"/>
        <v>0</v>
      </c>
      <c r="N38" s="69">
        <f t="shared" si="11"/>
        <v>0</v>
      </c>
      <c r="O38" s="69">
        <f t="shared" si="11"/>
        <v>9455709</v>
      </c>
      <c r="P38" s="69">
        <f t="shared" si="11"/>
        <v>0</v>
      </c>
      <c r="Q38" s="69">
        <f t="shared" si="11"/>
        <v>0</v>
      </c>
      <c r="R38" s="69">
        <f t="shared" si="11"/>
        <v>0</v>
      </c>
      <c r="S38" s="69">
        <f t="shared" si="11"/>
        <v>5239375</v>
      </c>
      <c r="T38" s="69">
        <f t="shared" si="11"/>
        <v>0</v>
      </c>
      <c r="U38" s="69">
        <f t="shared" si="11"/>
        <v>62456959</v>
      </c>
      <c r="V38" s="69">
        <f t="shared" si="11"/>
        <v>0</v>
      </c>
      <c r="W38" s="69">
        <f t="shared" si="11"/>
        <v>62456959</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114013</v>
      </c>
      <c r="U39" s="69">
        <f t="shared" ref="U39:U56" si="12">H39+I39+J39+K39-L39+M39+N39+O39+P39+Q39+R39+S39+T39</f>
        <v>114013</v>
      </c>
      <c r="V39" s="65">
        <v>0</v>
      </c>
      <c r="W39" s="69">
        <f t="shared" ref="W39:W56" si="13">U39+V39</f>
        <v>114013</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-554936</v>
      </c>
      <c r="P41" s="67">
        <v>0</v>
      </c>
      <c r="Q41" s="67">
        <v>0</v>
      </c>
      <c r="R41" s="67">
        <v>0</v>
      </c>
      <c r="S41" s="65">
        <v>554936</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91088</v>
      </c>
      <c r="K55" s="65">
        <v>0</v>
      </c>
      <c r="L55" s="65">
        <v>0</v>
      </c>
      <c r="M55" s="65">
        <v>0</v>
      </c>
      <c r="N55" s="65">
        <v>0</v>
      </c>
      <c r="O55" s="65">
        <v>0</v>
      </c>
      <c r="P55" s="65">
        <v>0</v>
      </c>
      <c r="Q55" s="65">
        <v>0</v>
      </c>
      <c r="R55" s="65">
        <v>0</v>
      </c>
      <c r="S55" s="65">
        <v>-91088</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47582000</v>
      </c>
      <c r="I57" s="70">
        <f t="shared" ref="I57:W57" si="14">SUM(I38:I56)</f>
        <v>0</v>
      </c>
      <c r="J57" s="70">
        <f t="shared" si="14"/>
        <v>270963</v>
      </c>
      <c r="K57" s="70">
        <f t="shared" si="14"/>
        <v>0</v>
      </c>
      <c r="L57" s="70">
        <f t="shared" si="14"/>
        <v>0</v>
      </c>
      <c r="M57" s="70">
        <f t="shared" si="14"/>
        <v>0</v>
      </c>
      <c r="N57" s="70">
        <f t="shared" si="14"/>
        <v>0</v>
      </c>
      <c r="O57" s="70">
        <f t="shared" si="14"/>
        <v>8900773</v>
      </c>
      <c r="P57" s="70">
        <f t="shared" si="14"/>
        <v>0</v>
      </c>
      <c r="Q57" s="70">
        <f t="shared" si="14"/>
        <v>0</v>
      </c>
      <c r="R57" s="70">
        <f t="shared" si="14"/>
        <v>0</v>
      </c>
      <c r="S57" s="70">
        <f t="shared" si="14"/>
        <v>5703223</v>
      </c>
      <c r="T57" s="70">
        <f t="shared" si="14"/>
        <v>114013</v>
      </c>
      <c r="U57" s="70">
        <f t="shared" si="14"/>
        <v>62570972</v>
      </c>
      <c r="V57" s="70">
        <f t="shared" si="14"/>
        <v>0</v>
      </c>
      <c r="W57" s="70">
        <f t="shared" si="14"/>
        <v>62570972</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-554936</v>
      </c>
      <c r="P59" s="69">
        <f t="shared" si="15"/>
        <v>0</v>
      </c>
      <c r="Q59" s="69">
        <f t="shared" si="15"/>
        <v>0</v>
      </c>
      <c r="R59" s="69">
        <f t="shared" si="15"/>
        <v>0</v>
      </c>
      <c r="S59" s="69">
        <f t="shared" si="15"/>
        <v>554936</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-554936</v>
      </c>
      <c r="P60" s="69">
        <f t="shared" si="16"/>
        <v>0</v>
      </c>
      <c r="Q60" s="69">
        <f t="shared" si="16"/>
        <v>0</v>
      </c>
      <c r="R60" s="69">
        <f t="shared" si="16"/>
        <v>0</v>
      </c>
      <c r="S60" s="69">
        <f t="shared" si="16"/>
        <v>554936</v>
      </c>
      <c r="T60" s="69">
        <f t="shared" si="16"/>
        <v>114013</v>
      </c>
      <c r="U60" s="69">
        <f t="shared" si="16"/>
        <v>114013</v>
      </c>
      <c r="V60" s="69">
        <f t="shared" si="16"/>
        <v>0</v>
      </c>
      <c r="W60" s="69">
        <f t="shared" si="16"/>
        <v>114013</v>
      </c>
    </row>
    <row r="61" spans="1:23" ht="29.25" customHeight="1">
      <c r="A61" s="285" t="s">
        <v>354</v>
      </c>
      <c r="B61" s="285"/>
      <c r="C61" s="285"/>
      <c r="D61" s="285"/>
      <c r="E61" s="285"/>
      <c r="F61" s="285"/>
      <c r="G61" s="9">
        <v>52</v>
      </c>
      <c r="H61" s="70">
        <f>SUM(H49:H56)</f>
        <v>0</v>
      </c>
      <c r="I61" s="70">
        <f t="shared" ref="I61:W61" si="17">SUM(I49:I56)</f>
        <v>0</v>
      </c>
      <c r="J61" s="70">
        <f t="shared" si="17"/>
        <v>91088</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-91088</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23622047244094488" right="0.23622047244094488" top="0.19685039370078741" bottom="0.15748031496062992" header="0.11811023622047244" footer="0.11811023622047244"/>
  <pageSetup paperSize="9" scale="49" fitToWidth="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neda</cp:lastModifiedBy>
  <cp:lastPrinted>2020-10-16T09:22:42Z</cp:lastPrinted>
  <dcterms:created xsi:type="dcterms:W3CDTF">2008-10-17T11:51:54Z</dcterms:created>
  <dcterms:modified xsi:type="dcterms:W3CDTF">2020-10-16T09:28:11Z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