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HTP z.r.2020\"/>
    </mc:Choice>
  </mc:AlternateContent>
  <bookViews>
    <workbookView xWindow="0" yWindow="0" windowWidth="28800" windowHeight="12435"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48" i="20"/>
  <c r="H41" i="20"/>
  <c r="H42" i="20" s="1"/>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47" i="21"/>
  <c r="I34" i="21"/>
  <c r="I49" i="21" s="1"/>
  <c r="I51" i="21" s="1"/>
  <c r="J60" i="19"/>
  <c r="W61" i="22"/>
  <c r="I24" i="20"/>
  <c r="I27" i="20" s="1"/>
  <c r="K60" i="19"/>
  <c r="K14" i="19"/>
  <c r="K61" i="19" s="1"/>
  <c r="I14" i="19"/>
  <c r="I61" i="19" s="1"/>
  <c r="I64"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K62" i="19"/>
  <c r="K66" i="19" s="1"/>
  <c r="K64" i="19"/>
  <c r="I63" i="19"/>
  <c r="I62" i="19"/>
  <c r="H64" i="19"/>
  <c r="I72" i="18"/>
  <c r="H62" i="19"/>
  <c r="H66" i="19" s="1"/>
  <c r="H63" i="19"/>
  <c r="J62" i="19"/>
  <c r="J66" i="19" s="1"/>
  <c r="J64" i="19"/>
  <c r="K68" i="19" l="1"/>
  <c r="K67" i="19"/>
  <c r="I67" i="19"/>
  <c r="I66" i="19"/>
  <c r="I68" i="19"/>
  <c r="H67" i="19"/>
  <c r="H68" i="19"/>
  <c r="J67" i="19"/>
  <c r="J68"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<sst xmlns="http://schemas.openxmlformats.org/spreadsheetml/2006/main" count="518" uniqueCount="455">
  <si>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</si>
  <si>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</si>
  <si>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</si>
  <si>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</si>
  <si>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</si>
  <si>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</si>
  <si>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</si>
  <si>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</si>
  <si>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</si>
  <si>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</si>
  <si>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</si>
  <si>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</si>
  <si>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</si>
  <si>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</si>
  <si>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</si>
  <si>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</si>
  <si>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</si>
  <si>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</si>
  <si>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</si>
  <si>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</si>
  <si>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</si>
  <si>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</si>
  <si>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</si>
  <si>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</si>
  <si>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</si>
  <si>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</si>
  <si>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</si>
  <si>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</si>
  <si>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</si>
  <si>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</si>
  <si>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</si>
  <si>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</si>
  <si>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</si>
  <si>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</si>
  <si>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</si>
  <si>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</si>
  <si>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</si>
  <si>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</si>
  <si>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</si>
  <si>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</si>
  <si>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</si>
  <si>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</si>
  <si>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</si>
  <si>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</si>
  <si>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</si>
  <si>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</si>
  <si>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</si>
  <si>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</si>
  <si>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</si>
  <si>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</si>
  <si>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</si>
  <si>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</si>
  <si>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</si>
  <si>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</si>
  <si>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</si>
  <si>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</si>
  <si>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</si>
  <si>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</si>
  <si>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</si>
  <si>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</si>
  <si>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</si>
  <si>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</si>
  <si>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</si>
  <si>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</si>
  <si>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</si>
  <si>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</si>
  <si>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</si>
  <si>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</si>
  <si>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</si>
  <si>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</si>
  <si>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</si>
  <si>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</si>
  <si>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</si>
  <si>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</si>
  <si>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</si>
  <si>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</si>
  <si>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</si>
  <si>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</si>
  <si>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</si>
  <si>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</si>
  <si>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</si>
  <si>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</si>
  <si>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</si>
  <si>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</si>
  <si>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</si>
  <si>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</si>
  <si>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</si>
  <si>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</si>
  <si>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</si>
  <si>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</si>
  <si>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</si>
  <si>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</si>
  <si>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</si>
  <si>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</si>
  <si>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</si>
  <si>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</si>
  <si>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</si>
  <si>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</si>
  <si>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</si>
  <si>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</si>
  <si>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</si>
  <si>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</si>
  <si>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</si>
  <si>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</si>
  <si>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</si>
  <si>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</si>
  <si>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</si>
  <si>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</si>
  <si>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</si>
  <si>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</si>
  <si>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</si>
  <si>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</si>
  <si>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</si>
  <si>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</si>
  <si>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</si>
  <si>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</si>
  <si>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</si>
  <si>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</si>
  <si>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</si>
  <si>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</si>
  <si>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</si>
  <si>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</si>
  <si>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</si>
  <si>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</si>
  <si>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</si>
  <si>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</si>
  <si>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</si>
  <si>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</si>
  <si>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</si>
  <si>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</si>
  <si>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</si>
  <si>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</si>
  <si>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</si>
  <si>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</si>
  <si>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</si>
  <si>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</si>
  <si>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</si>
  <si>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</si>
  <si>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</si>
  <si>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</si>
  <si>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</si>
  <si>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</si>
  <si>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</si>
  <si>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</si>
  <si>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</si>
  <si>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</si>
  <si>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</si>
  <si>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</si>
  <si>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</si>
  <si>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</si>
  <si>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</si>
  <si>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</si>
  <si>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</si>
  <si>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</si>
  <si>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</si>
  <si>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</si>
  <si>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</si>
  <si>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</si>
  <si>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</si>
  <si>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</si>
  <si>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</si>
  <si>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</si>
  <si>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</si>
  <si>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</si>
  <si>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</si>
  <si>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</si>
  <si>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</si>
  <si>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</si>
  <si>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</si>
  <si>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</si>
  <si>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</si>
  <si>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</si>
  <si>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</si>
  <si>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</si>
  <si>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</si>
  <si>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</si>
  <si>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</si>
  <si>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</si>
  <si>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</si>
  <si>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</si>
  <si>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</si>
  <si>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</si>
  <si>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</si>
  <si>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</si>
  <si>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</si>
  <si>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</si>
  <si>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</si>
  <si>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</si>
  <si>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</si>
  <si>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</si>
  <si>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</si>
  <si>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</si>
  <si>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</si>
  <si>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</si>
  <si>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</si>
  <si>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</si>
  <si>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</si>
  <si>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</si>
  <si>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</si>
  <si>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</si>
  <si>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</si>
  <si>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</si>
  <si>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</si>
  <si>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</si>
  <si>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</si>
  <si>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</si>
  <si>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</si>
  <si>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</si>
  <si>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</si>
  <si>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</si>
  <si>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</si>
  <si>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</si>
  <si>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</si>
  <si>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</si>
  <si>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</si>
  <si>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</si>
  <si>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</si>
  <si>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</si>
  <si>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</si>
  <si>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</si>
  <si>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</si>
  <si>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</si>
  <si>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</si>
  <si>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</si>
  <si>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</si>
  <si>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</si>
  <si>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</si>
  <si>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</si>
  <si>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</si>
  <si>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</si>
  <si>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</si>
  <si>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</si>
  <si>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</si>
  <si>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</si>
  <si>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</si>
  <si>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</si>
  <si>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</si>
  <si>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</si>
  <si>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</si>
  <si>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</si>
  <si>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</si>
  <si>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</si>
  <si>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</si>
  <si>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</si>
  <si>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</si>
  <si>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</si>
  <si>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</si>
  <si>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</si>
  <si>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</si>
  <si>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</si>
  <si>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</si>
  <si>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</si>
  <si>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</si>
  <si>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</si>
  <si>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</si>
  <si>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</si>
  <si>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</si>
  <si>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</si>
  <si>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</si>
  <si>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</si>
  <si>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</si>
  <si>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</si>
  <si>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</si>
  <si>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</si>
  <si>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</si>
  <si>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</si>
  <si>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</si>
  <si>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</si>
  <si>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</si>
  <si>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</si>
  <si>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</si>
  <si>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</si>
  <si>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</si>
  <si>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</si>
  <si>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</si>
  <si>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</si>
  <si>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</si>
  <si>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</si>
  <si>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</si>
  <si>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</si>
  <si>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</si>
  <si>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</si>
  <si>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</si>
  <si>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</si>
  <si>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</si>
  <si>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</si>
  <si>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</si>
  <si>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</si>
  <si>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</si>
  <si>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</si>
  <si>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</si>
  <si>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</si>
  <si>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</si>
  <si>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</si>
  <si>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</si>
  <si>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</si>
  <si>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</si>
  <si>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</si>
  <si>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</si>
  <si>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</si>
  <si>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</si>
  <si>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</si>
  <si>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</si>
  <si>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</si>
  <si>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</si>
  <si>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</si>
  <si>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</si>
  <si>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</si>
  <si>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</si>
  <si>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</si>
  <si>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</si>
  <si>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</si>
  <si>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</si>
  <si>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</si>
  <si>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</si>
  <si>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</si>
  <si>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</si>
  <si>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</si>
  <si>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</si>
  <si>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</si>
  <si>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</si>
  <si>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</si>
  <si>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</si>
  <si>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</si>
  <si>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</si>
  <si>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</si>
  <si>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</si>
  <si>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</si>
  <si>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</si>
  <si>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</si>
  <si>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</si>
  <si>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</si>
  <si>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</si>
  <si>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</si>
  <si>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</si>
  <si>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</si>
  <si>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</si>
  <si>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</si>
  <si>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</si>
  <si>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</si>
  <si>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</si>
  <si>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</si>
  <si>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</si>
  <si>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</si>
  <si>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</si>
  <si>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</si>
  <si>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</si>
  <si>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</si>
  <si>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</si>
  <si>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</si>
  <si>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</si>
  <si>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</si>
  <si>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</si>
  <si>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</si>
  <si>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</si>
  <si>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</si>
  <si>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</si>
  <si>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</si>
  <si>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</si>
  <si>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</si>
  <si>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</si>
  <si>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</si>
  <si>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</si>
  <si>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</si>
  <si>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</si>
  <si>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</si>
  <si>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</si>
  <si>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</si>
  <si>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</si>
  <si>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</si>
  <si>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</si>
  <si>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</si>
  <si>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</si>
  <si>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</si>
  <si>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</si>
  <si>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</si>
  <si>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</si>
  <si>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</si>
  <si>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</si>
  <si>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</si>
  <si>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</si>
  <si>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</si>
  <si>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</si>
  <si>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</si>
  <si>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</si>
  <si>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</si>
  <si>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</si>
  <si>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</si>
  <si>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</si>
  <si>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</si>
  <si>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</si>
  <si>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</si>
  <si>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</si>
  <si>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</si>
  <si>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</si>
  <si>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</si>
  <si>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</si>
  <si>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</si>
  <si>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</si>
  <si>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</si>
  <si>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</si>
  <si>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</si>
  <si>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</si>
  <si>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</si>
  <si>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</si>
  <si>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</si>
  <si>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</si>
  <si>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</si>
  <si>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</si>
  <si>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</si>
  <si>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</si>
  <si>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</si>
  <si>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</si>
  <si>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</si>
  <si>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</si>
  <si>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</si>
  <si>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</si>
  <si>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</si>
  <si>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</si>
  <si>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</si>
  <si>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</si>
  <si>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</si>
  <si>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</si>
  <si>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</si>
  <si>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</si>
  <si>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</si>
  <si>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</si>
  <si>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</si>
  <si>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</si>
  <si>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</si>
  <si>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</si>
  <si>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</si>
  <si>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</si>
  <si>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</si>
  <si>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31.12.2020</t>
  </si>
  <si>
    <t>03080757</t>
  </si>
  <si>
    <t>060015571</t>
  </si>
  <si>
    <t>98026846668</t>
  </si>
  <si>
    <t>1266</t>
  </si>
  <si>
    <t>HTP OREBIĆ d.d.</t>
  </si>
  <si>
    <t>Orebić</t>
  </si>
  <si>
    <t>Šetalište kralja Petra Krešimira IV  11</t>
  </si>
  <si>
    <t>racunovodstvo@orebic-hotels.hr</t>
  </si>
  <si>
    <t>www.orebic-hotels.hr</t>
  </si>
  <si>
    <t>HR</t>
  </si>
  <si>
    <t>7478007052CHM2MKT711</t>
  </si>
  <si>
    <t>Neda Ćendo</t>
  </si>
  <si>
    <t>020797 690</t>
  </si>
  <si>
    <t xml:space="preserve">stanje na dan 31.12.2020 </t>
  </si>
  <si>
    <t>Obveznik:    HTP OREBIĆ d.d.</t>
  </si>
  <si>
    <t>u razdoblju 01.01.2020 do 31.12.2020</t>
  </si>
  <si>
    <t>Obveznik:  HTP OREBIĆ  d.d.</t>
  </si>
  <si>
    <t>u razdoblju 01.01.2020. do 31.12.2020.</t>
  </si>
  <si>
    <t>Obveznik:  HTP OREBIĆ d.d.</t>
  </si>
  <si>
    <t xml:space="preserve">BILJEŠKE UZ FINANCIJSKE IZVJEŠTAJE - TFI
(sastavljaju se za tromjesečna izvještajna razdoblja)
Naziv izdavatelja:  HTP OREBIĆ d.d.
OIB:   98026846668
Izvještajno razdoblje: 01.01.2020- 31.12.2020.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</si>
</sst>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8" workbookViewId="0">
      <selection activeCell="G59" sqref="G5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t="s">
        <v>434</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435</v>
      </c>
      <c r="D11" s="164"/>
      <c r="E11" s="91"/>
      <c r="F11" s="129" t="s">
        <v>417</v>
      </c>
      <c r="G11" s="167"/>
      <c r="H11" s="145" t="s">
        <v>444</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418</v>
      </c>
      <c r="H15" s="145" t="s">
        <v>445</v>
      </c>
      <c r="I15" s="146"/>
      <c r="J15" s="98"/>
    </row>
    <row r="16" spans="1:20" ht="10.9" customHeight="1">
      <c r="A16" s="91"/>
      <c r="B16" s="95"/>
      <c r="C16" s="94"/>
      <c r="D16" s="94"/>
      <c r="E16" s="135"/>
      <c r="F16" s="135"/>
      <c r="G16" s="135"/>
      <c r="H16" s="135"/>
      <c r="I16" s="94"/>
      <c r="J16" s="96"/>
    </row>
    <row r="17" spans="1:10" ht="22.9" customHeight="1">
      <c r="A17" s="99"/>
      <c r="B17" s="97" t="s">
        <v>419</v>
      </c>
      <c r="C17" s="163" t="s">
        <v>438</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439</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20250</v>
      </c>
      <c r="D21" s="146"/>
      <c r="E21" s="135"/>
      <c r="F21" s="135"/>
      <c r="G21" s="136" t="s">
        <v>440</v>
      </c>
      <c r="H21" s="137"/>
      <c r="I21" s="137"/>
      <c r="J21" s="138"/>
    </row>
    <row r="22" spans="1:10">
      <c r="A22" s="93"/>
      <c r="B22" s="94"/>
      <c r="C22" s="94"/>
      <c r="D22" s="94"/>
      <c r="E22" s="135"/>
      <c r="F22" s="135"/>
      <c r="G22" s="135"/>
      <c r="H22" s="135"/>
      <c r="I22" s="94"/>
      <c r="J22" s="96"/>
    </row>
    <row r="23" spans="1:10">
      <c r="A23" s="157" t="s">
        <v>397</v>
      </c>
      <c r="B23" s="158"/>
      <c r="C23" s="136" t="s">
        <v>441</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442</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443</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36</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v>0</v>
      </c>
      <c r="B37" s="152"/>
      <c r="C37" s="152"/>
      <c r="D37" s="152"/>
      <c r="E37" s="151">
        <v>0</v>
      </c>
      <c r="F37" s="152"/>
      <c r="G37" s="152"/>
      <c r="H37" s="152"/>
      <c r="I37" s="153"/>
      <c r="J37" s="111">
        <v>0</v>
      </c>
    </row>
    <row r="38" spans="1:10">
      <c r="A38" s="93"/>
      <c r="B38" s="94"/>
      <c r="C38" s="101"/>
      <c r="D38" s="155"/>
      <c r="E38" s="155"/>
      <c r="F38" s="155"/>
      <c r="G38" s="155"/>
      <c r="H38" s="155"/>
      <c r="I38" s="155"/>
      <c r="J38" s="96"/>
    </row>
    <row r="39" spans="1:10">
      <c r="A39" s="151">
        <v>0</v>
      </c>
      <c r="B39" s="152"/>
      <c r="C39" s="152"/>
      <c r="D39" s="153"/>
      <c r="E39" s="151">
        <v>0</v>
      </c>
      <c r="F39" s="152"/>
      <c r="G39" s="152"/>
      <c r="H39" s="152"/>
      <c r="I39" s="153"/>
      <c r="J39" s="102">
        <v>0</v>
      </c>
    </row>
    <row r="40" spans="1:10">
      <c r="A40" s="93"/>
      <c r="B40" s="94"/>
      <c r="C40" s="101"/>
      <c r="D40" s="112"/>
      <c r="E40" s="155"/>
      <c r="F40" s="155"/>
      <c r="G40" s="155"/>
      <c r="H40" s="155"/>
      <c r="I40" s="95"/>
      <c r="J40" s="96"/>
    </row>
    <row r="41" spans="1:10">
      <c r="A41" s="151">
        <v>0</v>
      </c>
      <c r="B41" s="152"/>
      <c r="C41" s="152"/>
      <c r="D41" s="153"/>
      <c r="E41" s="151">
        <v>0</v>
      </c>
      <c r="F41" s="152"/>
      <c r="G41" s="152"/>
      <c r="H41" s="152"/>
      <c r="I41" s="153"/>
      <c r="J41" s="102">
        <v>0</v>
      </c>
    </row>
    <row r="42" spans="1:10">
      <c r="A42" s="93"/>
      <c r="B42" s="94"/>
      <c r="C42" s="101"/>
      <c r="D42" s="112"/>
      <c r="E42" s="155"/>
      <c r="F42" s="155"/>
      <c r="G42" s="155"/>
      <c r="H42" s="155"/>
      <c r="I42" s="95"/>
      <c r="J42" s="96"/>
    </row>
    <row r="43" spans="1:10">
      <c r="A43" s="151">
        <v>0</v>
      </c>
      <c r="B43" s="152"/>
      <c r="C43" s="152"/>
      <c r="D43" s="153"/>
      <c r="E43" s="151">
        <v>0</v>
      </c>
      <c r="F43" s="152"/>
      <c r="G43" s="152"/>
      <c r="H43" s="152"/>
      <c r="I43" s="153"/>
      <c r="J43" s="102">
        <v>0</v>
      </c>
    </row>
    <row r="44" spans="1:10">
      <c r="A44" s="113"/>
      <c r="B44" s="101"/>
      <c r="C44" s="149"/>
      <c r="D44" s="149"/>
      <c r="E44" s="135"/>
      <c r="F44" s="135"/>
      <c r="G44" s="149"/>
      <c r="H44" s="149"/>
      <c r="I44" s="149"/>
      <c r="J44" s="96"/>
    </row>
    <row r="45" spans="1:10">
      <c r="A45" s="151">
        <v>0</v>
      </c>
      <c r="B45" s="152"/>
      <c r="C45" s="152"/>
      <c r="D45" s="153"/>
      <c r="E45" s="151">
        <v>0</v>
      </c>
      <c r="F45" s="152"/>
      <c r="G45" s="152"/>
      <c r="H45" s="152"/>
      <c r="I45" s="153"/>
      <c r="J45" s="102">
        <v>0</v>
      </c>
    </row>
    <row r="46" spans="1:10">
      <c r="A46" s="113"/>
      <c r="B46" s="101"/>
      <c r="C46" s="101"/>
      <c r="D46" s="94"/>
      <c r="E46" s="154"/>
      <c r="F46" s="154"/>
      <c r="G46" s="149"/>
      <c r="H46" s="149"/>
      <c r="I46" s="94"/>
      <c r="J46" s="96"/>
    </row>
    <row r="47" spans="1:10">
      <c r="A47" s="151">
        <v>0</v>
      </c>
      <c r="B47" s="152"/>
      <c r="C47" s="152"/>
      <c r="D47" s="153"/>
      <c r="E47" s="151">
        <v>0</v>
      </c>
      <c r="F47" s="152"/>
      <c r="G47" s="152"/>
      <c r="H47" s="152"/>
      <c r="I47" s="153"/>
      <c r="J47" s="102">
        <v>0</v>
      </c>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t="s">
        <v>427</v>
      </c>
      <c r="D50" s="146"/>
      <c r="E50" s="147" t="s">
        <v>428</v>
      </c>
      <c r="F50" s="148"/>
      <c r="G50" s="136">
        <v>0</v>
      </c>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446</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447</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442</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v>0</v>
      </c>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v>0</v>
      </c>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82" zoomScale="110" zoomScaleNormal="100" zoomScaleSheetLayoutView="110" workbookViewId="0">
      <selection activeCell="I114" sqref="I114"/>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448</v>
      </c>
      <c r="B2" s="196"/>
      <c r="C2" s="196"/>
      <c r="D2" s="196"/>
      <c r="E2" s="196"/>
      <c r="F2" s="196"/>
      <c r="G2" s="196"/>
      <c r="H2" s="196"/>
      <c r="I2" s="196"/>
    </row>
    <row r="3" spans="1:9">
      <c r="A3" s="197" t="s">
        <v>355</v>
      </c>
      <c r="B3" s="198"/>
      <c r="C3" s="198"/>
      <c r="D3" s="198"/>
      <c r="E3" s="198"/>
      <c r="F3" s="198"/>
      <c r="G3" s="198"/>
      <c r="H3" s="198"/>
      <c r="I3" s="198"/>
    </row>
    <row r="4" spans="1:9">
      <c r="A4" s="199" t="s">
        <v>449</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67523210</v>
      </c>
      <c r="I9" s="34">
        <f>I10+I17+I27+I38+I43</f>
        <v>63490893</v>
      </c>
    </row>
    <row r="10" spans="1:9" ht="12.75" customHeight="1">
      <c r="A10" s="190" t="s">
        <v>5</v>
      </c>
      <c r="B10" s="190"/>
      <c r="C10" s="190"/>
      <c r="D10" s="190"/>
      <c r="E10" s="190"/>
      <c r="F10" s="190"/>
      <c r="G10" s="16">
        <v>3</v>
      </c>
      <c r="H10" s="34">
        <f>H11+H12+H13+H14+H15+H16</f>
        <v>1161294</v>
      </c>
      <c r="I10" s="34">
        <f>I11+I12+I13+I14+I15+I16</f>
        <v>745331</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884163</v>
      </c>
      <c r="I12" s="33">
        <v>745331</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277131</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66323304</v>
      </c>
      <c r="I17" s="34">
        <f>I18+I19+I20+I21+I22+I23+I24+I25+I26</f>
        <v>62706950</v>
      </c>
    </row>
    <row r="18" spans="1:9" ht="12.75" customHeight="1">
      <c r="A18" s="186" t="s">
        <v>13</v>
      </c>
      <c r="B18" s="186"/>
      <c r="C18" s="186"/>
      <c r="D18" s="186"/>
      <c r="E18" s="186"/>
      <c r="F18" s="186"/>
      <c r="G18" s="15">
        <v>11</v>
      </c>
      <c r="H18" s="33">
        <v>13439250</v>
      </c>
      <c r="I18" s="33">
        <v>13439250</v>
      </c>
    </row>
    <row r="19" spans="1:9" ht="12.75" customHeight="1">
      <c r="A19" s="186" t="s">
        <v>14</v>
      </c>
      <c r="B19" s="186"/>
      <c r="C19" s="186"/>
      <c r="D19" s="186"/>
      <c r="E19" s="186"/>
      <c r="F19" s="186"/>
      <c r="G19" s="15">
        <v>12</v>
      </c>
      <c r="H19" s="33">
        <v>37476019</v>
      </c>
      <c r="I19" s="33">
        <v>35902465</v>
      </c>
    </row>
    <row r="20" spans="1:9" ht="12.75" customHeight="1">
      <c r="A20" s="186" t="s">
        <v>15</v>
      </c>
      <c r="B20" s="186"/>
      <c r="C20" s="186"/>
      <c r="D20" s="186"/>
      <c r="E20" s="186"/>
      <c r="F20" s="186"/>
      <c r="G20" s="15">
        <v>13</v>
      </c>
      <c r="H20" s="33">
        <v>8206035</v>
      </c>
      <c r="I20" s="33">
        <v>7233235</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7202000</v>
      </c>
      <c r="I26" s="33">
        <v>6132000</v>
      </c>
    </row>
    <row r="27" spans="1:9" ht="12.75" customHeight="1">
      <c r="A27" s="190" t="s">
        <v>22</v>
      </c>
      <c r="B27" s="190"/>
      <c r="C27" s="190"/>
      <c r="D27" s="190"/>
      <c r="E27" s="190"/>
      <c r="F27" s="190"/>
      <c r="G27" s="16">
        <v>20</v>
      </c>
      <c r="H27" s="34">
        <f>SUM(H28:H37)</f>
        <v>38612</v>
      </c>
      <c r="I27" s="34">
        <f>SUM(I28:I37)</f>
        <v>38612</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38612</v>
      </c>
      <c r="I31" s="33">
        <v>38612</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9196340</v>
      </c>
      <c r="I44" s="34">
        <f>I45+I53+I60+I70</f>
        <v>10232702</v>
      </c>
    </row>
    <row r="45" spans="1:9" ht="12.75" customHeight="1">
      <c r="A45" s="190" t="s">
        <v>39</v>
      </c>
      <c r="B45" s="190"/>
      <c r="C45" s="190"/>
      <c r="D45" s="190"/>
      <c r="E45" s="190"/>
      <c r="F45" s="190"/>
      <c r="G45" s="16">
        <v>38</v>
      </c>
      <c r="H45" s="34">
        <f>SUM(H46:H52)</f>
        <v>246276</v>
      </c>
      <c r="I45" s="34">
        <f>SUM(I46:I52)</f>
        <v>183156</v>
      </c>
    </row>
    <row r="46" spans="1:9" ht="12.75" customHeight="1">
      <c r="A46" s="186" t="s">
        <v>40</v>
      </c>
      <c r="B46" s="186"/>
      <c r="C46" s="186"/>
      <c r="D46" s="186"/>
      <c r="E46" s="186"/>
      <c r="F46" s="186"/>
      <c r="G46" s="15">
        <v>39</v>
      </c>
      <c r="H46" s="33">
        <v>246276</v>
      </c>
      <c r="I46" s="33">
        <v>183156</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831640</v>
      </c>
      <c r="I53" s="34">
        <f>SUM(I54:I59)</f>
        <v>1341359</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759115</v>
      </c>
      <c r="I56" s="33">
        <v>573805</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72525</v>
      </c>
      <c r="I58" s="33">
        <v>767554</v>
      </c>
    </row>
    <row r="59" spans="1:9" ht="12.75" customHeight="1">
      <c r="A59" s="186" t="s">
        <v>53</v>
      </c>
      <c r="B59" s="186"/>
      <c r="C59" s="186"/>
      <c r="D59" s="186"/>
      <c r="E59" s="186"/>
      <c r="F59" s="186"/>
      <c r="G59" s="15">
        <v>52</v>
      </c>
      <c r="H59" s="33">
        <v>0</v>
      </c>
      <c r="I59" s="33">
        <v>0</v>
      </c>
    </row>
    <row r="60" spans="1:9" ht="12.75" customHeight="1">
      <c r="A60" s="190" t="s">
        <v>54</v>
      </c>
      <c r="B60" s="190"/>
      <c r="C60" s="190"/>
      <c r="D60" s="190"/>
      <c r="E60" s="190"/>
      <c r="F60" s="190"/>
      <c r="G60" s="16">
        <v>53</v>
      </c>
      <c r="H60" s="34">
        <f>SUM(H61:H69)</f>
        <v>5209806</v>
      </c>
      <c r="I60" s="34">
        <f>SUM(I61:I69)</f>
        <v>6775829</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5209806</v>
      </c>
      <c r="I68" s="33">
        <v>6775829</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2908618</v>
      </c>
      <c r="I70" s="33">
        <v>1932358</v>
      </c>
    </row>
    <row r="71" spans="1:9" ht="12.75" customHeight="1">
      <c r="A71" s="187" t="s">
        <v>58</v>
      </c>
      <c r="B71" s="187"/>
      <c r="C71" s="187"/>
      <c r="D71" s="187"/>
      <c r="E71" s="187"/>
      <c r="F71" s="187"/>
      <c r="G71" s="15">
        <v>64</v>
      </c>
      <c r="H71" s="33">
        <v>129579</v>
      </c>
      <c r="I71" s="33">
        <v>106865</v>
      </c>
    </row>
    <row r="72" spans="1:9" ht="12.75" customHeight="1">
      <c r="A72" s="188" t="s">
        <v>383</v>
      </c>
      <c r="B72" s="188"/>
      <c r="C72" s="188"/>
      <c r="D72" s="188"/>
      <c r="E72" s="188"/>
      <c r="F72" s="188"/>
      <c r="G72" s="16">
        <v>65</v>
      </c>
      <c r="H72" s="34">
        <f>H8+H9+H44+H71</f>
        <v>76849129</v>
      </c>
      <c r="I72" s="34">
        <f>I8+I9+I44+I71</f>
        <v>73830460</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62456959</v>
      </c>
      <c r="I75" s="34">
        <f>I76+I77+I78+I84+I85+I89+I92+I95</f>
        <v>60573313</v>
      </c>
    </row>
    <row r="76" spans="1:9" ht="12.75" customHeight="1">
      <c r="A76" s="186" t="s">
        <v>61</v>
      </c>
      <c r="B76" s="186"/>
      <c r="C76" s="186"/>
      <c r="D76" s="186"/>
      <c r="E76" s="186"/>
      <c r="F76" s="186"/>
      <c r="G76" s="15">
        <v>68</v>
      </c>
      <c r="H76" s="33">
        <v>47582000</v>
      </c>
      <c r="I76" s="33">
        <v>47582000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179875</v>
      </c>
      <c r="I78" s="34">
        <f>SUM(I79:I83)</f>
        <v>270962</v>
      </c>
    </row>
    <row r="79" spans="1:9" ht="12.75" customHeight="1">
      <c r="A79" s="186" t="s">
        <v>64</v>
      </c>
      <c r="B79" s="186"/>
      <c r="C79" s="186"/>
      <c r="D79" s="186"/>
      <c r="E79" s="186"/>
      <c r="F79" s="186"/>
      <c r="G79" s="15">
        <v>71</v>
      </c>
      <c r="H79" s="33">
        <v>179875</v>
      </c>
      <c r="I79" s="33">
        <v>270962</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9455709</v>
      </c>
      <c r="I84" s="120">
        <v>8886899</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3417620</v>
      </c>
      <c r="I89" s="34">
        <f>I90-I91</f>
        <v>5717097</v>
      </c>
    </row>
    <row r="90" spans="1:9" ht="12.75" customHeight="1">
      <c r="A90" s="186" t="s">
        <v>75</v>
      </c>
      <c r="B90" s="186"/>
      <c r="C90" s="186"/>
      <c r="D90" s="186"/>
      <c r="E90" s="186"/>
      <c r="F90" s="186"/>
      <c r="G90" s="15">
        <v>82</v>
      </c>
      <c r="H90" s="33">
        <v>3417620</v>
      </c>
      <c r="I90" s="33">
        <v>5717097</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1821755</v>
      </c>
      <c r="I92" s="34">
        <f>I93-I94</f>
        <v>-1883645</v>
      </c>
    </row>
    <row r="93" spans="1:9" ht="12.75" customHeight="1">
      <c r="A93" s="186" t="s">
        <v>78</v>
      </c>
      <c r="B93" s="186"/>
      <c r="C93" s="186"/>
      <c r="D93" s="186"/>
      <c r="E93" s="186"/>
      <c r="F93" s="186"/>
      <c r="G93" s="15">
        <v>85</v>
      </c>
      <c r="H93" s="33">
        <v>1821755</v>
      </c>
      <c r="I93" s="33">
        <v>0</v>
      </c>
    </row>
    <row r="94" spans="1:9" ht="12.75" customHeight="1">
      <c r="A94" s="186" t="s">
        <v>79</v>
      </c>
      <c r="B94" s="186"/>
      <c r="C94" s="186"/>
      <c r="D94" s="186"/>
      <c r="E94" s="186"/>
      <c r="F94" s="186"/>
      <c r="G94" s="15">
        <v>86</v>
      </c>
      <c r="H94" s="33">
        <v>0</v>
      </c>
      <c r="I94" s="33">
        <v>1883645</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131513</v>
      </c>
      <c r="I96" s="34">
        <f>SUM(I97:I102)</f>
        <v>102013</v>
      </c>
    </row>
    <row r="97" spans="1:9" ht="12.75" customHeight="1">
      <c r="A97" s="186" t="s">
        <v>81</v>
      </c>
      <c r="B97" s="186"/>
      <c r="C97" s="186"/>
      <c r="D97" s="186"/>
      <c r="E97" s="186"/>
      <c r="F97" s="186"/>
      <c r="G97" s="15">
        <v>89</v>
      </c>
      <c r="H97" s="33">
        <v>131513</v>
      </c>
      <c r="I97" s="33">
        <v>102013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11557479</v>
      </c>
      <c r="I103" s="34">
        <f>SUM(I104:I114)</f>
        <v>11527497</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9483090</v>
      </c>
      <c r="I109" s="33">
        <v>9577969</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2074389</v>
      </c>
      <c r="I114" s="33">
        <v>1949528</v>
      </c>
    </row>
    <row r="115" spans="1:9" ht="12.75" customHeight="1">
      <c r="A115" s="188" t="s">
        <v>387</v>
      </c>
      <c r="B115" s="188"/>
      <c r="C115" s="188"/>
      <c r="D115" s="188"/>
      <c r="E115" s="188"/>
      <c r="F115" s="188"/>
      <c r="G115" s="16">
        <v>107</v>
      </c>
      <c r="H115" s="34">
        <f>SUM(H116:H129)</f>
        <v>2547314</v>
      </c>
      <c r="I115" s="34">
        <f>SUM(I116:I129)</f>
        <v>1587707</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994229</v>
      </c>
      <c r="I121" s="33">
        <v>1006829</v>
      </c>
    </row>
    <row r="122" spans="1:9" ht="12.75" customHeight="1">
      <c r="A122" s="186" t="s">
        <v>93</v>
      </c>
      <c r="B122" s="186"/>
      <c r="C122" s="186"/>
      <c r="D122" s="186"/>
      <c r="E122" s="186"/>
      <c r="F122" s="186"/>
      <c r="G122" s="15">
        <v>114</v>
      </c>
      <c r="H122" s="33">
        <v>311363</v>
      </c>
      <c r="I122" s="33">
        <v>136191</v>
      </c>
    </row>
    <row r="123" spans="1:9" ht="12.75" customHeight="1">
      <c r="A123" s="186" t="s">
        <v>94</v>
      </c>
      <c r="B123" s="186"/>
      <c r="C123" s="186"/>
      <c r="D123" s="186"/>
      <c r="E123" s="186"/>
      <c r="F123" s="186"/>
      <c r="G123" s="15">
        <v>115</v>
      </c>
      <c r="H123" s="33">
        <v>571281</v>
      </c>
      <c r="I123" s="33">
        <v>105161</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353194</v>
      </c>
      <c r="I125" s="33">
        <v>216860</v>
      </c>
    </row>
    <row r="126" spans="1:9">
      <c r="A126" s="186" t="s">
        <v>99</v>
      </c>
      <c r="B126" s="186"/>
      <c r="C126" s="186"/>
      <c r="D126" s="186"/>
      <c r="E126" s="186"/>
      <c r="F126" s="186"/>
      <c r="G126" s="15">
        <v>118</v>
      </c>
      <c r="H126" s="33">
        <v>286332</v>
      </c>
      <c r="I126" s="33">
        <v>113783</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30915</v>
      </c>
      <c r="I129" s="33">
        <v>8883</v>
      </c>
    </row>
    <row r="130" spans="1:9" ht="22.15" customHeight="1">
      <c r="A130" s="187" t="s">
        <v>103</v>
      </c>
      <c r="B130" s="187"/>
      <c r="C130" s="187"/>
      <c r="D130" s="187"/>
      <c r="E130" s="187"/>
      <c r="F130" s="187"/>
      <c r="G130" s="15">
        <v>122</v>
      </c>
      <c r="H130" s="33">
        <v>155864</v>
      </c>
      <c r="I130" s="33">
        <v>39930</v>
      </c>
    </row>
    <row r="131" spans="1:9">
      <c r="A131" s="188" t="s">
        <v>388</v>
      </c>
      <c r="B131" s="188"/>
      <c r="C131" s="188"/>
      <c r="D131" s="188"/>
      <c r="E131" s="188"/>
      <c r="F131" s="188"/>
      <c r="G131" s="16">
        <v>123</v>
      </c>
      <c r="H131" s="34">
        <f>H75+H96+H103+H115+H130</f>
        <v>76849129</v>
      </c>
      <c r="I131" s="34">
        <f>I75+I96+I103+I115+I130</f>
        <v>73830460</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6" zoomScaleNormal="100" zoomScaleSheetLayoutView="110" workbookViewId="0">
      <selection activeCell="K106" sqref="K10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450</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451</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22974669</v>
      </c>
      <c r="I8" s="37">
        <f>SUM(I9:I13)</f>
        <v>1411999</v>
      </c>
      <c r="J8" s="37">
        <f>SUM(J9:J13)</f>
        <v>10191935</v>
      </c>
      <c r="K8" s="37">
        <f>SUM(K9:K13)</f>
        <v>956345</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22232802</v>
      </c>
      <c r="I10" s="33">
        <v>1180854</v>
      </c>
      <c r="J10" s="33">
        <v>5850636</v>
      </c>
      <c r="K10" s="33">
        <v>11405</v>
      </c>
    </row>
    <row r="11" spans="1:11">
      <c r="A11" s="186" t="s">
        <v>123</v>
      </c>
      <c r="B11" s="186"/>
      <c r="C11" s="186"/>
      <c r="D11" s="186"/>
      <c r="E11" s="186"/>
      <c r="F11" s="186"/>
      <c r="G11" s="15">
        <v>128</v>
      </c>
      <c r="H11" s="33">
        <v>44501</v>
      </c>
      <c r="I11" s="33">
        <v>9632</v>
      </c>
      <c r="J11" s="33">
        <v>15164</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697366</v>
      </c>
      <c r="I13" s="33">
        <v>221513</v>
      </c>
      <c r="J13" s="33">
        <v>4326135</v>
      </c>
      <c r="K13" s="33">
        <v>944940</v>
      </c>
    </row>
    <row r="14" spans="1:11">
      <c r="A14" s="214" t="s">
        <v>126</v>
      </c>
      <c r="B14" s="214"/>
      <c r="C14" s="214"/>
      <c r="D14" s="214"/>
      <c r="E14" s="214"/>
      <c r="F14" s="214"/>
      <c r="G14" s="20">
        <v>131</v>
      </c>
      <c r="H14" s="37">
        <f>H15+H16+H20+H24+H25+H26+H29+H36</f>
        <v>20379677</v>
      </c>
      <c r="I14" s="37">
        <f>I15+I16+I20+I24+I25+I26+I29+I36</f>
        <v>4499397</v>
      </c>
      <c r="J14" s="37">
        <f>J15+J16+J20+J24+J25+J26+J29+J36</f>
        <v>11812798</v>
      </c>
      <c r="K14" s="37">
        <f>K15+K16+K20+K24+K25+K26+K29+K36</f>
        <v>2553699</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6852290</v>
      </c>
      <c r="I16" s="37">
        <f>SUM(I17:I19)</f>
        <v>837844</v>
      </c>
      <c r="J16" s="37">
        <f>SUM(J17:J19)</f>
        <v>2291507</v>
      </c>
      <c r="K16" s="37">
        <f>SUM(K17:K19)</f>
        <v>248090</v>
      </c>
    </row>
    <row r="17" spans="1:11">
      <c r="A17" s="216" t="s">
        <v>128</v>
      </c>
      <c r="B17" s="216"/>
      <c r="C17" s="216"/>
      <c r="D17" s="216"/>
      <c r="E17" s="216"/>
      <c r="F17" s="216"/>
      <c r="G17" s="15">
        <v>134</v>
      </c>
      <c r="H17" s="33">
        <v>4356430</v>
      </c>
      <c r="I17" s="33">
        <v>380833</v>
      </c>
      <c r="J17" s="33">
        <v>1219519</v>
      </c>
      <c r="K17" s="33">
        <v>44871</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2495860</v>
      </c>
      <c r="I19" s="33">
        <v>457011</v>
      </c>
      <c r="J19" s="33">
        <v>1071988</v>
      </c>
      <c r="K19" s="33">
        <v>203219</v>
      </c>
    </row>
    <row r="20" spans="1:11">
      <c r="A20" s="215" t="s">
        <v>131</v>
      </c>
      <c r="B20" s="215"/>
      <c r="C20" s="215"/>
      <c r="D20" s="215"/>
      <c r="E20" s="215"/>
      <c r="F20" s="215"/>
      <c r="G20" s="20">
        <v>137</v>
      </c>
      <c r="H20" s="37">
        <f>SUM(H21:H23)</f>
        <v>7803439</v>
      </c>
      <c r="I20" s="37">
        <f>SUM(I21:I23)</f>
        <v>1918776</v>
      </c>
      <c r="J20" s="37">
        <f>SUM(J21:J23)</f>
        <v>4643563</v>
      </c>
      <c r="K20" s="37">
        <f>SUM(K21:K23)</f>
        <v>1059138</v>
      </c>
    </row>
    <row r="21" spans="1:11">
      <c r="A21" s="216" t="s">
        <v>109</v>
      </c>
      <c r="B21" s="216"/>
      <c r="C21" s="216"/>
      <c r="D21" s="216"/>
      <c r="E21" s="216"/>
      <c r="F21" s="216"/>
      <c r="G21" s="15">
        <v>138</v>
      </c>
      <c r="H21" s="33">
        <v>4991000</v>
      </c>
      <c r="I21" s="33">
        <v>1243997</v>
      </c>
      <c r="J21" s="33">
        <v>2968034</v>
      </c>
      <c r="K21" s="33">
        <v>683312</v>
      </c>
    </row>
    <row r="22" spans="1:11">
      <c r="A22" s="216" t="s">
        <v>110</v>
      </c>
      <c r="B22" s="216"/>
      <c r="C22" s="216"/>
      <c r="D22" s="216"/>
      <c r="E22" s="216"/>
      <c r="F22" s="216"/>
      <c r="G22" s="15">
        <v>139</v>
      </c>
      <c r="H22" s="33">
        <v>1707884</v>
      </c>
      <c r="I22" s="33">
        <v>403021</v>
      </c>
      <c r="J22" s="33">
        <v>1018655</v>
      </c>
      <c r="K22" s="33">
        <v>226059</v>
      </c>
    </row>
    <row r="23" spans="1:11">
      <c r="A23" s="216" t="s">
        <v>111</v>
      </c>
      <c r="B23" s="216"/>
      <c r="C23" s="216"/>
      <c r="D23" s="216"/>
      <c r="E23" s="216"/>
      <c r="F23" s="216"/>
      <c r="G23" s="15">
        <v>140</v>
      </c>
      <c r="H23" s="33">
        <v>1104555</v>
      </c>
      <c r="I23" s="33">
        <v>271758</v>
      </c>
      <c r="J23" s="33">
        <v>656874</v>
      </c>
      <c r="K23" s="33">
        <v>149767</v>
      </c>
    </row>
    <row r="24" spans="1:11">
      <c r="A24" s="186" t="s">
        <v>112</v>
      </c>
      <c r="B24" s="186"/>
      <c r="C24" s="186"/>
      <c r="D24" s="186"/>
      <c r="E24" s="186"/>
      <c r="F24" s="186"/>
      <c r="G24" s="15">
        <v>141</v>
      </c>
      <c r="H24" s="33">
        <v>3229364</v>
      </c>
      <c r="I24" s="33">
        <v>822368</v>
      </c>
      <c r="J24" s="33">
        <v>3213770</v>
      </c>
      <c r="K24" s="33">
        <v>789933</v>
      </c>
    </row>
    <row r="25" spans="1:11">
      <c r="A25" s="186" t="s">
        <v>113</v>
      </c>
      <c r="B25" s="186"/>
      <c r="C25" s="186"/>
      <c r="D25" s="186"/>
      <c r="E25" s="186"/>
      <c r="F25" s="186"/>
      <c r="G25" s="15">
        <v>142</v>
      </c>
      <c r="H25" s="33">
        <v>2494584</v>
      </c>
      <c r="I25" s="33">
        <v>920409</v>
      </c>
      <c r="J25" s="33">
        <v>1663958</v>
      </c>
      <c r="K25" s="33">
        <v>456538</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14" t="s">
        <v>142</v>
      </c>
      <c r="B37" s="214"/>
      <c r="C37" s="214"/>
      <c r="D37" s="214"/>
      <c r="E37" s="214"/>
      <c r="F37" s="214"/>
      <c r="G37" s="20">
        <v>154</v>
      </c>
      <c r="H37" s="37">
        <f>SUM(H38:H47)</f>
        <v>141705</v>
      </c>
      <c r="I37" s="37">
        <f>SUM(I38:I47)</f>
        <v>109196</v>
      </c>
      <c r="J37" s="37">
        <f>SUM(J38:J47)</f>
        <v>136093</v>
      </c>
      <c r="K37" s="37">
        <f>SUM(K38:K47)</f>
        <v>116650</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12368</v>
      </c>
      <c r="I44" s="33">
        <v>5996</v>
      </c>
      <c r="J44" s="33">
        <v>21241</v>
      </c>
      <c r="K44" s="33">
        <v>9384</v>
      </c>
    </row>
    <row r="45" spans="1:11">
      <c r="A45" s="186" t="s">
        <v>150</v>
      </c>
      <c r="B45" s="186"/>
      <c r="C45" s="186"/>
      <c r="D45" s="186"/>
      <c r="E45" s="186"/>
      <c r="F45" s="186"/>
      <c r="G45" s="15">
        <v>162</v>
      </c>
      <c r="H45" s="33">
        <v>129337</v>
      </c>
      <c r="I45" s="33">
        <v>103200</v>
      </c>
      <c r="J45" s="33">
        <v>114852</v>
      </c>
      <c r="K45" s="33">
        <v>107266</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487647</v>
      </c>
      <c r="I48" s="37">
        <f>SUM(I49:I55)</f>
        <v>262633</v>
      </c>
      <c r="J48" s="37">
        <f>SUM(J49:J55)</f>
        <v>523736</v>
      </c>
      <c r="K48" s="37">
        <f>SUM(K49:K55)</f>
        <v>516954</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404521</v>
      </c>
      <c r="I51" s="33">
        <v>199006</v>
      </c>
      <c r="J51" s="33">
        <v>380116</v>
      </c>
      <c r="K51" s="33">
        <v>378790</v>
      </c>
    </row>
    <row r="52" spans="1:11">
      <c r="A52" s="210" t="s">
        <v>157</v>
      </c>
      <c r="B52" s="210"/>
      <c r="C52" s="210"/>
      <c r="D52" s="210"/>
      <c r="E52" s="210"/>
      <c r="F52" s="210"/>
      <c r="G52" s="15">
        <v>169</v>
      </c>
      <c r="H52" s="33">
        <v>83126</v>
      </c>
      <c r="I52" s="33">
        <v>63627</v>
      </c>
      <c r="J52" s="33">
        <v>143620</v>
      </c>
      <c r="K52" s="33">
        <v>138164</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23116374</v>
      </c>
      <c r="I60" s="37">
        <f t="shared" ref="I60:K60" si="0">I8+I37+I56+I57</f>
        <v>1521195</v>
      </c>
      <c r="J60" s="37">
        <f t="shared" si="0"/>
        <v>10328028</v>
      </c>
      <c r="K60" s="37">
        <f t="shared" si="0"/>
        <v>1072995</v>
      </c>
    </row>
    <row r="61" spans="1:11">
      <c r="A61" s="214" t="s">
        <v>166</v>
      </c>
      <c r="B61" s="214"/>
      <c r="C61" s="214"/>
      <c r="D61" s="214"/>
      <c r="E61" s="214"/>
      <c r="F61" s="214"/>
      <c r="G61" s="20">
        <v>178</v>
      </c>
      <c r="H61" s="37">
        <f>H14+H48+H58+H59</f>
        <v>20867324</v>
      </c>
      <c r="I61" s="37">
        <f t="shared" ref="I61:K61" si="1">I14+I48+I58+I59</f>
        <v>4762030</v>
      </c>
      <c r="J61" s="37">
        <f t="shared" si="1"/>
        <v>12336534</v>
      </c>
      <c r="K61" s="37">
        <f t="shared" si="1"/>
        <v>3070653</v>
      </c>
    </row>
    <row r="62" spans="1:11">
      <c r="A62" s="214" t="s">
        <v>167</v>
      </c>
      <c r="B62" s="214"/>
      <c r="C62" s="214"/>
      <c r="D62" s="214"/>
      <c r="E62" s="214"/>
      <c r="F62" s="214"/>
      <c r="G62" s="20">
        <v>179</v>
      </c>
      <c r="H62" s="37">
        <f>H60-H61</f>
        <v>2249050</v>
      </c>
      <c r="I62" s="37">
        <f t="shared" ref="I62:K62" si="2">I60-I61</f>
        <v>-3240835</v>
      </c>
      <c r="J62" s="37">
        <f t="shared" si="2"/>
        <v>-2008506</v>
      </c>
      <c r="K62" s="37">
        <f t="shared" si="2"/>
        <v>-1997658</v>
      </c>
    </row>
    <row r="63" spans="1:11">
      <c r="A63" s="213" t="s">
        <v>168</v>
      </c>
      <c r="B63" s="213"/>
      <c r="C63" s="213"/>
      <c r="D63" s="213"/>
      <c r="E63" s="213"/>
      <c r="F63" s="213"/>
      <c r="G63" s="20">
        <v>180</v>
      </c>
      <c r="H63" s="37">
        <f>+IF((H60-H61)&gt;0,(H60-H61),0)</f>
        <v>2249050</v>
      </c>
      <c r="I63" s="37">
        <f t="shared" ref="I63:K63" si="3">+IF((I60-I61)&gt;0,(I60-I61),0)</f>
        <v>0</v>
      </c>
      <c r="J63" s="37">
        <f t="shared" si="3"/>
        <v>0</v>
      </c>
      <c r="K63" s="37">
        <f t="shared" si="3"/>
        <v>0</v>
      </c>
    </row>
    <row r="64" spans="1:11">
      <c r="A64" s="213" t="s">
        <v>169</v>
      </c>
      <c r="B64" s="213"/>
      <c r="C64" s="213"/>
      <c r="D64" s="213"/>
      <c r="E64" s="213"/>
      <c r="F64" s="213"/>
      <c r="G64" s="20">
        <v>181</v>
      </c>
      <c r="H64" s="37">
        <f>+IF((H60-H61)&lt;0,(H60-H61),0)</f>
        <v>0</v>
      </c>
      <c r="I64" s="37">
        <f t="shared" ref="I64:K64" si="4">+IF((I60-I61)&lt;0,(I60-I61),0)</f>
        <v>-3240835</v>
      </c>
      <c r="J64" s="37">
        <f t="shared" si="4"/>
        <v>-2008506</v>
      </c>
      <c r="K64" s="37">
        <f t="shared" si="4"/>
        <v>-1997658</v>
      </c>
    </row>
    <row r="65" spans="1:11">
      <c r="A65" s="219" t="s">
        <v>115</v>
      </c>
      <c r="B65" s="219"/>
      <c r="C65" s="219"/>
      <c r="D65" s="219"/>
      <c r="E65" s="219"/>
      <c r="F65" s="219"/>
      <c r="G65" s="15">
        <v>182</v>
      </c>
      <c r="H65" s="33">
        <v>427295</v>
      </c>
      <c r="I65" s="33">
        <v>0</v>
      </c>
      <c r="J65" s="33">
        <v>-124861</v>
      </c>
      <c r="K65" s="33">
        <v>0</v>
      </c>
    </row>
    <row r="66" spans="1:11">
      <c r="A66" s="214" t="s">
        <v>170</v>
      </c>
      <c r="B66" s="214"/>
      <c r="C66" s="214"/>
      <c r="D66" s="214"/>
      <c r="E66" s="214"/>
      <c r="F66" s="214"/>
      <c r="G66" s="20">
        <v>183</v>
      </c>
      <c r="H66" s="37">
        <f>H62-H65</f>
        <v>1821755</v>
      </c>
      <c r="I66" s="37">
        <f t="shared" ref="I66:K66" si="5">I62-I65</f>
        <v>-3240835</v>
      </c>
      <c r="J66" s="37">
        <f t="shared" si="5"/>
        <v>-1883645</v>
      </c>
      <c r="K66" s="37">
        <f t="shared" si="5"/>
        <v>-1997658</v>
      </c>
    </row>
    <row r="67" spans="1:11">
      <c r="A67" s="213" t="s">
        <v>171</v>
      </c>
      <c r="B67" s="213"/>
      <c r="C67" s="213"/>
      <c r="D67" s="213"/>
      <c r="E67" s="213"/>
      <c r="F67" s="213"/>
      <c r="G67" s="20">
        <v>184</v>
      </c>
      <c r="H67" s="37">
        <f>+IF((H62-H65)&gt;0,(H62-H65),0)</f>
        <v>1821755</v>
      </c>
      <c r="I67" s="37">
        <f t="shared" ref="I67:K67" si="6">+IF((I62-I65)&gt;0,(I62-I65),0)</f>
        <v>0</v>
      </c>
      <c r="J67" s="37">
        <f t="shared" si="6"/>
        <v>0</v>
      </c>
      <c r="K67" s="37">
        <f t="shared" si="6"/>
        <v>0</v>
      </c>
    </row>
    <row r="68" spans="1:11">
      <c r="A68" s="213" t="s">
        <v>172</v>
      </c>
      <c r="B68" s="213"/>
      <c r="C68" s="213"/>
      <c r="D68" s="213"/>
      <c r="E68" s="213"/>
      <c r="F68" s="213"/>
      <c r="G68" s="20">
        <v>185</v>
      </c>
      <c r="H68" s="37">
        <f>+IF((H62-H65)&lt;0,(H62-H65),0)</f>
        <v>0</v>
      </c>
      <c r="I68" s="37">
        <f t="shared" ref="I68:K68" si="7">+IF((I62-I65)&lt;0,(I62-I65),0)</f>
        <v>-3240835</v>
      </c>
      <c r="J68" s="37">
        <f t="shared" si="7"/>
        <v>-1883645</v>
      </c>
      <c r="K68" s="37">
        <f t="shared" si="7"/>
        <v>-1997658</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1821755</v>
      </c>
      <c r="I89" s="40">
        <v>-3240835</v>
      </c>
      <c r="J89" s="40">
        <v>-1883645</v>
      </c>
      <c r="K89" s="40">
        <v>-1997658</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1821755</v>
      </c>
      <c r="I101" s="39">
        <f>I89+I100</f>
        <v>-3240835</v>
      </c>
      <c r="J101" s="39">
        <f>J89+J100</f>
        <v>-1883645</v>
      </c>
      <c r="K101" s="39">
        <f>K89+K100</f>
        <v>-1997658</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57" sqref="I57"/>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452</v>
      </c>
      <c r="B2" s="196"/>
      <c r="C2" s="196"/>
      <c r="D2" s="196"/>
      <c r="E2" s="196"/>
      <c r="F2" s="196"/>
      <c r="G2" s="196"/>
      <c r="H2" s="196"/>
      <c r="I2" s="196"/>
    </row>
    <row r="3" spans="1:9">
      <c r="A3" s="263" t="s">
        <v>355</v>
      </c>
      <c r="B3" s="264"/>
      <c r="C3" s="264"/>
      <c r="D3" s="264"/>
      <c r="E3" s="264"/>
      <c r="F3" s="264"/>
      <c r="G3" s="264"/>
      <c r="H3" s="264"/>
      <c r="I3" s="264"/>
    </row>
    <row r="4" spans="1:9">
      <c r="A4" s="262" t="s">
        <v>453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2249050</v>
      </c>
      <c r="I8" s="43">
        <v>-2008506</v>
      </c>
    </row>
    <row r="9" spans="1:9" ht="12.75" customHeight="1">
      <c r="A9" s="257" t="s">
        <v>211</v>
      </c>
      <c r="B9" s="258"/>
      <c r="C9" s="258"/>
      <c r="D9" s="258"/>
      <c r="E9" s="258"/>
      <c r="F9" s="259"/>
      <c r="G9" s="25">
        <v>2</v>
      </c>
      <c r="H9" s="44">
        <f>H10+H11+H12+H13+H14+H15+H16+H17</f>
        <v>3229364</v>
      </c>
      <c r="I9" s="44">
        <f>I10+I11+I12+I13+I14+I15+I16+I17</f>
        <v>2658834</v>
      </c>
    </row>
    <row r="10" spans="1:9" ht="12.75" customHeight="1">
      <c r="A10" s="254" t="s">
        <v>212</v>
      </c>
      <c r="B10" s="255"/>
      <c r="C10" s="255"/>
      <c r="D10" s="255"/>
      <c r="E10" s="255"/>
      <c r="F10" s="256"/>
      <c r="G10" s="26">
        <v>3</v>
      </c>
      <c r="H10" s="45">
        <v>3229364</v>
      </c>
      <c r="I10" s="45">
        <v>3213770</v>
      </c>
    </row>
    <row r="11" spans="1:9" ht="22.15" customHeight="1">
      <c r="A11" s="254" t="s">
        <v>213</v>
      </c>
      <c r="B11" s="255"/>
      <c r="C11" s="255"/>
      <c r="D11" s="255"/>
      <c r="E11" s="255"/>
      <c r="F11" s="256"/>
      <c r="G11" s="26">
        <v>4</v>
      </c>
      <c r="H11" s="45">
        <v>0</v>
      </c>
      <c r="I11" s="45">
        <v>-554936</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5478414</v>
      </c>
      <c r="I18" s="44">
        <f>I8+I9</f>
        <v>650328</v>
      </c>
    </row>
    <row r="19" spans="1:9" ht="12.75" customHeight="1">
      <c r="A19" s="257" t="s">
        <v>220</v>
      </c>
      <c r="B19" s="258"/>
      <c r="C19" s="258"/>
      <c r="D19" s="258"/>
      <c r="E19" s="258"/>
      <c r="F19" s="259"/>
      <c r="G19" s="25">
        <v>12</v>
      </c>
      <c r="H19" s="44">
        <f>H20+H21+H22+H23</f>
        <v>-233648</v>
      </c>
      <c r="I19" s="44">
        <f>I20+I21+I22+I23</f>
        <v>-1758713</v>
      </c>
    </row>
    <row r="20" spans="1:9" ht="12.75" customHeight="1">
      <c r="A20" s="254" t="s">
        <v>221</v>
      </c>
      <c r="B20" s="255"/>
      <c r="C20" s="255"/>
      <c r="D20" s="255"/>
      <c r="E20" s="255"/>
      <c r="F20" s="256"/>
      <c r="G20" s="26">
        <v>13</v>
      </c>
      <c r="H20" s="45">
        <v>312726</v>
      </c>
      <c r="I20" s="45">
        <v>-1179339</v>
      </c>
    </row>
    <row r="21" spans="1:9" ht="12.75" customHeight="1">
      <c r="A21" s="254" t="s">
        <v>222</v>
      </c>
      <c r="B21" s="255"/>
      <c r="C21" s="255"/>
      <c r="D21" s="255"/>
      <c r="E21" s="255"/>
      <c r="F21" s="256"/>
      <c r="G21" s="26">
        <v>14</v>
      </c>
      <c r="H21" s="45">
        <v>-543566</v>
      </c>
      <c r="I21" s="45">
        <v>-457662</v>
      </c>
    </row>
    <row r="22" spans="1:9" ht="12.75" customHeight="1">
      <c r="A22" s="254" t="s">
        <v>223</v>
      </c>
      <c r="B22" s="255"/>
      <c r="C22" s="255"/>
      <c r="D22" s="255"/>
      <c r="E22" s="255"/>
      <c r="F22" s="256"/>
      <c r="G22" s="26">
        <v>15</v>
      </c>
      <c r="H22" s="45">
        <v>-20011</v>
      </c>
      <c r="I22" s="45">
        <v>-63120</v>
      </c>
    </row>
    <row r="23" spans="1:9" ht="12.75" customHeight="1">
      <c r="A23" s="254" t="s">
        <v>224</v>
      </c>
      <c r="B23" s="255"/>
      <c r="C23" s="255"/>
      <c r="D23" s="255"/>
      <c r="E23" s="255"/>
      <c r="F23" s="256"/>
      <c r="G23" s="26">
        <v>16</v>
      </c>
      <c r="H23" s="45">
        <v>17203</v>
      </c>
      <c r="I23" s="45">
        <v>-58592</v>
      </c>
    </row>
    <row r="24" spans="1:9" ht="12.75" customHeight="1">
      <c r="A24" s="233" t="s">
        <v>225</v>
      </c>
      <c r="B24" s="234"/>
      <c r="C24" s="234"/>
      <c r="D24" s="234"/>
      <c r="E24" s="234"/>
      <c r="F24" s="235"/>
      <c r="G24" s="25">
        <v>17</v>
      </c>
      <c r="H24" s="44">
        <f>H18+H19</f>
        <v>5244766</v>
      </c>
      <c r="I24" s="44">
        <f>I18+I19</f>
        <v>-1108385</v>
      </c>
    </row>
    <row r="25" spans="1:9" ht="12.75" customHeight="1">
      <c r="A25" s="245" t="s">
        <v>226</v>
      </c>
      <c r="B25" s="246"/>
      <c r="C25" s="246"/>
      <c r="D25" s="246"/>
      <c r="E25" s="246"/>
      <c r="F25" s="247"/>
      <c r="G25" s="26">
        <v>18</v>
      </c>
      <c r="H25" s="45">
        <v>-342009</v>
      </c>
      <c r="I25" s="45">
        <v>-380116</v>
      </c>
    </row>
    <row r="26" spans="1:9" ht="12.75" customHeight="1">
      <c r="A26" s="245" t="s">
        <v>227</v>
      </c>
      <c r="B26" s="246"/>
      <c r="C26" s="246"/>
      <c r="D26" s="246"/>
      <c r="E26" s="246"/>
      <c r="F26" s="247"/>
      <c r="G26" s="26">
        <v>19</v>
      </c>
      <c r="H26" s="45">
        <v>-833718</v>
      </c>
      <c r="I26" s="45">
        <v>-156644</v>
      </c>
    </row>
    <row r="27" spans="1:9" ht="25.9" customHeight="1">
      <c r="A27" s="236" t="s">
        <v>228</v>
      </c>
      <c r="B27" s="237"/>
      <c r="C27" s="237"/>
      <c r="D27" s="237"/>
      <c r="E27" s="237"/>
      <c r="F27" s="238"/>
      <c r="G27" s="27">
        <v>20</v>
      </c>
      <c r="H27" s="46">
        <f>H24+H25+H26</f>
        <v>4069039</v>
      </c>
      <c r="I27" s="46">
        <f>I24+I25+I26</f>
        <v>-1645145</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2705062</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21241</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1000000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3726303</v>
      </c>
    </row>
    <row r="36" spans="1:9" ht="22.9" customHeight="1">
      <c r="A36" s="245" t="s">
        <v>237</v>
      </c>
      <c r="B36" s="246"/>
      <c r="C36" s="246"/>
      <c r="D36" s="246"/>
      <c r="E36" s="246"/>
      <c r="F36" s="247"/>
      <c r="G36" s="26">
        <v>28</v>
      </c>
      <c r="H36" s="48">
        <v>-1956368</v>
      </c>
      <c r="I36" s="48">
        <v>-529604</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-2500000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-1956368</v>
      </c>
      <c r="I41" s="49">
        <f>I36+I37+I38+I39+I40</f>
        <v>-3029604</v>
      </c>
    </row>
    <row r="42" spans="1:9" ht="29.45" customHeight="1">
      <c r="A42" s="236" t="s">
        <v>243</v>
      </c>
      <c r="B42" s="237"/>
      <c r="C42" s="237"/>
      <c r="D42" s="237"/>
      <c r="E42" s="237"/>
      <c r="F42" s="238"/>
      <c r="G42" s="27">
        <v>34</v>
      </c>
      <c r="H42" s="50">
        <f>H35+H41</f>
        <v>-1956368</v>
      </c>
      <c r="I42" s="50">
        <f>I35+I41</f>
        <v>696699</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-1016692</v>
      </c>
      <c r="I49" s="48">
        <v>-27814</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-1485423</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-2502115</v>
      </c>
      <c r="I54" s="49">
        <f>I49+I50+I51+I52+I53</f>
        <v>-27814</v>
      </c>
    </row>
    <row r="55" spans="1:9" ht="29.45" customHeight="1">
      <c r="A55" s="248" t="s">
        <v>255</v>
      </c>
      <c r="B55" s="249"/>
      <c r="C55" s="249"/>
      <c r="D55" s="249"/>
      <c r="E55" s="249"/>
      <c r="F55" s="250"/>
      <c r="G55" s="25">
        <v>46</v>
      </c>
      <c r="H55" s="49">
        <f>H48+H54</f>
        <v>-2502115</v>
      </c>
      <c r="I55" s="49">
        <f>I48+I54</f>
        <v>-27814</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-389444</v>
      </c>
      <c r="I57" s="49">
        <f>I27+I42+I55+I56</f>
        <v>-976260</v>
      </c>
    </row>
    <row r="58" spans="1:9">
      <c r="A58" s="251" t="s">
        <v>258</v>
      </c>
      <c r="B58" s="252"/>
      <c r="C58" s="252"/>
      <c r="D58" s="252"/>
      <c r="E58" s="252"/>
      <c r="F58" s="253"/>
      <c r="G58" s="26">
        <v>49</v>
      </c>
      <c r="H58" s="48">
        <v>3298062</v>
      </c>
      <c r="I58" s="48">
        <v>2908618</v>
      </c>
    </row>
    <row r="59" spans="1:9" ht="31.15" customHeight="1">
      <c r="A59" s="236" t="s">
        <v>259</v>
      </c>
      <c r="B59" s="237"/>
      <c r="C59" s="237"/>
      <c r="D59" s="237"/>
      <c r="E59" s="237"/>
      <c r="F59" s="238"/>
      <c r="G59" s="27">
        <v>50</v>
      </c>
      <c r="H59" s="50">
        <f>H57+H58</f>
        <v>2908618</v>
      </c>
      <c r="I59" s="50">
        <f>I57+I58</f>
        <v>1932358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4"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V57" sqref="V57"/>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44196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47582000</v>
      </c>
      <c r="I7" s="65">
        <v>0</v>
      </c>
      <c r="J7" s="65">
        <v>179875</v>
      </c>
      <c r="K7" s="65">
        <v>0</v>
      </c>
      <c r="L7" s="65">
        <v>0</v>
      </c>
      <c r="M7" s="65">
        <v>0</v>
      </c>
      <c r="N7" s="65">
        <v>0</v>
      </c>
      <c r="O7" s="65">
        <v>9455709</v>
      </c>
      <c r="P7" s="65">
        <v>0</v>
      </c>
      <c r="Q7" s="65">
        <v>0</v>
      </c>
      <c r="R7" s="65">
        <v>0</v>
      </c>
      <c r="S7" s="65">
        <v>3417620</v>
      </c>
      <c r="T7" s="65">
        <v>0</v>
      </c>
      <c r="U7" s="66">
        <f>H7+I7+J7+K7-L7+M7+N7+O7+P7+Q7+R7+S7+T7</f>
        <v>60635204</v>
      </c>
      <c r="V7" s="65">
        <v>0</v>
      </c>
      <c r="W7" s="66">
        <f>U7+V7</f>
        <v>60635204</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47582000</v>
      </c>
      <c r="I10" s="66">
        <f t="shared" ref="I10:W10" si="2">I7+I8+I9</f>
        <v>0</v>
      </c>
      <c r="J10" s="66">
        <f t="shared" si="2"/>
        <v>179875</v>
      </c>
      <c r="K10" s="66">
        <f>K7+K8+K9</f>
        <v>0</v>
      </c>
      <c r="L10" s="66">
        <f t="shared" si="2"/>
        <v>0</v>
      </c>
      <c r="M10" s="66">
        <f t="shared" si="2"/>
        <v>0</v>
      </c>
      <c r="N10" s="66">
        <f t="shared" si="2"/>
        <v>0</v>
      </c>
      <c r="O10" s="66">
        <f t="shared" si="2"/>
        <v>9455709</v>
      </c>
      <c r="P10" s="66">
        <f t="shared" si="2"/>
        <v>0</v>
      </c>
      <c r="Q10" s="66">
        <f t="shared" si="2"/>
        <v>0</v>
      </c>
      <c r="R10" s="66">
        <f t="shared" si="2"/>
        <v>0</v>
      </c>
      <c r="S10" s="66">
        <f t="shared" si="2"/>
        <v>3417620</v>
      </c>
      <c r="T10" s="66">
        <f t="shared" si="2"/>
        <v>0</v>
      </c>
      <c r="U10" s="66">
        <f t="shared" si="2"/>
        <v>60635204</v>
      </c>
      <c r="V10" s="66">
        <f t="shared" si="2"/>
        <v>0</v>
      </c>
      <c r="W10" s="66">
        <f t="shared" si="2"/>
        <v>60635204</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1821755</v>
      </c>
      <c r="U11" s="66">
        <f>H11+I11+J11+K11-L11+M11+N11+O11+P11+Q11+R11+S11+T11</f>
        <v>1821755</v>
      </c>
      <c r="V11" s="65">
        <v>0</v>
      </c>
      <c r="W11" s="66">
        <f t="shared" ref="W11:W28" si="3">U11+V11</f>
        <v>1821755</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47582000</v>
      </c>
      <c r="I29" s="68">
        <f t="shared" ref="I29:W29" si="5">SUM(I10:I28)</f>
        <v>0</v>
      </c>
      <c r="J29" s="68">
        <f t="shared" si="5"/>
        <v>179875</v>
      </c>
      <c r="K29" s="68">
        <f t="shared" si="5"/>
        <v>0</v>
      </c>
      <c r="L29" s="68">
        <f t="shared" si="5"/>
        <v>0</v>
      </c>
      <c r="M29" s="68">
        <f t="shared" si="5"/>
        <v>0</v>
      </c>
      <c r="N29" s="68">
        <f t="shared" si="5"/>
        <v>0</v>
      </c>
      <c r="O29" s="68">
        <f t="shared" si="5"/>
        <v>9455709</v>
      </c>
      <c r="P29" s="68">
        <f t="shared" si="5"/>
        <v>0</v>
      </c>
      <c r="Q29" s="68">
        <f t="shared" si="5"/>
        <v>0</v>
      </c>
      <c r="R29" s="68">
        <f t="shared" si="5"/>
        <v>0</v>
      </c>
      <c r="S29" s="68">
        <f t="shared" si="5"/>
        <v>3417620</v>
      </c>
      <c r="T29" s="68">
        <f t="shared" si="5"/>
        <v>1821755</v>
      </c>
      <c r="U29" s="68">
        <f t="shared" si="5"/>
        <v>62456959</v>
      </c>
      <c r="V29" s="68">
        <f t="shared" si="5"/>
        <v>0</v>
      </c>
      <c r="W29" s="68">
        <f t="shared" si="5"/>
        <v>62456959</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1821755</v>
      </c>
      <c r="U32" s="66">
        <f t="shared" si="7"/>
        <v>1821755</v>
      </c>
      <c r="V32" s="66">
        <f t="shared" si="7"/>
        <v>0</v>
      </c>
      <c r="W32" s="66">
        <f t="shared" si="7"/>
        <v>1821755</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47582000</v>
      </c>
      <c r="I35" s="65">
        <v>0</v>
      </c>
      <c r="J35" s="65">
        <v>179875</v>
      </c>
      <c r="K35" s="65">
        <v>0</v>
      </c>
      <c r="L35" s="65">
        <v>0</v>
      </c>
      <c r="M35" s="65">
        <v>0</v>
      </c>
      <c r="N35" s="65">
        <v>0</v>
      </c>
      <c r="O35" s="65">
        <v>9455709</v>
      </c>
      <c r="P35" s="65">
        <v>0</v>
      </c>
      <c r="Q35" s="65">
        <v>0</v>
      </c>
      <c r="R35" s="65">
        <v>0</v>
      </c>
      <c r="S35" s="65">
        <v>5239375</v>
      </c>
      <c r="T35" s="65">
        <v>0</v>
      </c>
      <c r="U35" s="69">
        <f t="shared" ref="U35:U37" si="9">H35+I35+J35+K35-L35+M35+N35+O35+P35+Q35+R35+S35+T35</f>
        <v>62456959</v>
      </c>
      <c r="V35" s="65">
        <v>0</v>
      </c>
      <c r="W35" s="69">
        <f t="shared" ref="W35:W37" si="10">U35+V35</f>
        <v>62456959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47582000</v>
      </c>
      <c r="I38" s="69">
        <f t="shared" ref="I38:W38" si="11">I35+I36+I37</f>
        <v>0</v>
      </c>
      <c r="J38" s="69">
        <f t="shared" si="11"/>
        <v>179875</v>
      </c>
      <c r="K38" s="69">
        <f t="shared" si="11"/>
        <v>0</v>
      </c>
      <c r="L38" s="69">
        <f t="shared" si="11"/>
        <v>0</v>
      </c>
      <c r="M38" s="69">
        <f t="shared" si="11"/>
        <v>0</v>
      </c>
      <c r="N38" s="69">
        <f t="shared" si="11"/>
        <v>0</v>
      </c>
      <c r="O38" s="69">
        <f t="shared" si="11"/>
        <v>9455709</v>
      </c>
      <c r="P38" s="69">
        <f t="shared" si="11"/>
        <v>0</v>
      </c>
      <c r="Q38" s="69">
        <f t="shared" si="11"/>
        <v>0</v>
      </c>
      <c r="R38" s="69">
        <f t="shared" si="11"/>
        <v>0</v>
      </c>
      <c r="S38" s="69">
        <f t="shared" si="11"/>
        <v>5239375</v>
      </c>
      <c r="T38" s="69">
        <f t="shared" si="11"/>
        <v>0</v>
      </c>
      <c r="U38" s="69">
        <f t="shared" si="11"/>
        <v>62456959</v>
      </c>
      <c r="V38" s="69">
        <f t="shared" si="11"/>
        <v>0</v>
      </c>
      <c r="W38" s="69">
        <f t="shared" si="11"/>
        <v>62456959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-1883645</v>
      </c>
      <c r="U39" s="69">
        <f t="shared" ref="U39:U56" si="12">H39+I39+J39+K39-L39+M39+N39+O39+P39+Q39+R39+S39+T39</f>
        <v>-1883645</v>
      </c>
      <c r="V39" s="65">
        <v>0</v>
      </c>
      <c r="W39" s="69">
        <f t="shared" ref="W39:W56" si="13">U39+V39</f>
        <v>-1883645</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-568810</v>
      </c>
      <c r="P41" s="67">
        <v>0</v>
      </c>
      <c r="Q41" s="67">
        <v>0</v>
      </c>
      <c r="R41" s="67">
        <v>0</v>
      </c>
      <c r="S41" s="65">
        <v>568810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91088</v>
      </c>
      <c r="K55" s="65">
        <v>0</v>
      </c>
      <c r="L55" s="65">
        <v>0</v>
      </c>
      <c r="M55" s="65">
        <v>0</v>
      </c>
      <c r="N55" s="65">
        <v>0</v>
      </c>
      <c r="O55" s="65">
        <v>0</v>
      </c>
      <c r="P55" s="65">
        <v>0</v>
      </c>
      <c r="Q55" s="65">
        <v>0</v>
      </c>
      <c r="R55" s="65">
        <v>0</v>
      </c>
      <c r="S55" s="65">
        <v>-91088</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47582000</v>
      </c>
      <c r="I57" s="70">
        <f t="shared" ref="I57:W57" si="14">SUM(I38:I56)</f>
        <v>0</v>
      </c>
      <c r="J57" s="70">
        <f t="shared" si="14"/>
        <v>270963</v>
      </c>
      <c r="K57" s="70">
        <f t="shared" si="14"/>
        <v>0</v>
      </c>
      <c r="L57" s="70">
        <f t="shared" si="14"/>
        <v>0</v>
      </c>
      <c r="M57" s="70">
        <f t="shared" si="14"/>
        <v>0</v>
      </c>
      <c r="N57" s="70">
        <f t="shared" si="14"/>
        <v>0</v>
      </c>
      <c r="O57" s="70">
        <f t="shared" si="14"/>
        <v>8886899</v>
      </c>
      <c r="P57" s="70">
        <f t="shared" si="14"/>
        <v>0</v>
      </c>
      <c r="Q57" s="70">
        <f t="shared" si="14"/>
        <v>0</v>
      </c>
      <c r="R57" s="70">
        <f t="shared" si="14"/>
        <v>0</v>
      </c>
      <c r="S57" s="70">
        <f t="shared" si="14"/>
        <v>5717097</v>
      </c>
      <c r="T57" s="70">
        <f t="shared" si="14"/>
        <v>-1883645</v>
      </c>
      <c r="U57" s="70">
        <f t="shared" si="14"/>
        <v>60573314</v>
      </c>
      <c r="V57" s="70">
        <f t="shared" si="14"/>
        <v>0</v>
      </c>
      <c r="W57" s="70">
        <f t="shared" si="14"/>
        <v>60573314</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-568810</v>
      </c>
      <c r="P59" s="69">
        <f t="shared" si="15"/>
        <v>0</v>
      </c>
      <c r="Q59" s="69">
        <f t="shared" si="15"/>
        <v>0</v>
      </c>
      <c r="R59" s="69">
        <f t="shared" si="15"/>
        <v>0</v>
      </c>
      <c r="S59" s="69">
        <f t="shared" si="15"/>
        <v>568810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-568810</v>
      </c>
      <c r="P60" s="69">
        <f t="shared" si="16"/>
        <v>0</v>
      </c>
      <c r="Q60" s="69">
        <f t="shared" si="16"/>
        <v>0</v>
      </c>
      <c r="R60" s="69">
        <f t="shared" si="16"/>
        <v>0</v>
      </c>
      <c r="S60" s="69">
        <f t="shared" si="16"/>
        <v>568810</v>
      </c>
      <c r="T60" s="69">
        <f t="shared" si="16"/>
        <v>-1883645</v>
      </c>
      <c r="U60" s="69">
        <f t="shared" si="16"/>
        <v>-1883645</v>
      </c>
      <c r="V60" s="69">
        <f t="shared" si="16"/>
        <v>0</v>
      </c>
      <c r="W60" s="69">
        <f t="shared" si="16"/>
        <v>-1883645</v>
      </c>
    </row>
    <row r="61" spans="1:23" ht="29.25" customHeight="1">
      <c r="A61" s="285" t="s">
        <v>354</v>
      </c>
      <c r="B61" s="285"/>
      <c r="C61" s="285"/>
      <c r="D61" s="285"/>
      <c r="E61" s="285"/>
      <c r="F61" s="285"/>
      <c r="G61" s="9">
        <v>52</v>
      </c>
      <c r="H61" s="70">
        <f>SUM(H49:H56)</f>
        <v>0</v>
      </c>
      <c r="I61" s="70">
        <f t="shared" ref="I61:W61" si="17">SUM(I49:I56)</f>
        <v>0</v>
      </c>
      <c r="J61" s="70">
        <f t="shared" si="17"/>
        <v>91088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-91088</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4" t="s">
        <v>454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2021-02-21T13:45:06Z</cp:lastPrinted>
  <dcterms:created xsi:type="dcterms:W3CDTF">2008-10-17T11:51:54Z</dcterms:created>
  <dcterms:modified xsi:type="dcterms:W3CDTF">2021-02-23T07:02:04Z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