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ncendo\Desktop\OBR 31.03.2021\"/>
    </mc:Choice>
  </mc:AlternateContent>
  <xr:revisionPtr revIDLastSave="0" documentId="13_ncr:1_{13ECEE2B-F230-46CA-8688-A1CA50E970BB}" xr6:coauthVersionLast="46" xr6:coauthVersionMax="46" xr10:uidLastSave="{00000000-0000-0000-0000-000000000000}"/>
  <bookViews>
    <workbookView xWindow="6780" yWindow="4215" windowWidth="21600" windowHeight="11385"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I14" i="26"/>
  <c r="I61" i="26" s="1"/>
  <c r="J60" i="26"/>
  <c r="K14" i="26"/>
  <c r="K61" i="26" s="1"/>
  <c r="K60" i="26"/>
  <c r="H21" i="21"/>
  <c r="I60" i="26"/>
  <c r="H60" i="26"/>
  <c r="H14" i="26"/>
  <c r="H61" i="26" s="1"/>
  <c r="I21" i="21"/>
  <c r="H36" i="21"/>
  <c r="I36" i="21"/>
  <c r="H49" i="21"/>
  <c r="I49" i="21"/>
  <c r="I63" i="26" l="1"/>
  <c r="J63" i="26"/>
  <c r="J62" i="26"/>
  <c r="J68" i="26" s="1"/>
  <c r="J64" i="26"/>
  <c r="K64" i="26"/>
  <c r="K62" i="26"/>
  <c r="K68" i="26" s="1"/>
  <c r="K63" i="26"/>
  <c r="I64" i="26"/>
  <c r="I62" i="26"/>
  <c r="I67" i="26" s="1"/>
  <c r="H63" i="26"/>
  <c r="H62" i="26"/>
  <c r="H68" i="26" s="1"/>
  <c r="H64" i="26"/>
  <c r="I51" i="21"/>
  <c r="I53" i="21" s="1"/>
  <c r="H51" i="21"/>
  <c r="H53" i="21" s="1"/>
  <c r="I68" i="26" l="1"/>
  <c r="J66" i="26"/>
  <c r="J67" i="26"/>
  <c r="K66" i="26"/>
  <c r="K67" i="26"/>
  <c r="I66" i="26"/>
  <c r="H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<sst xmlns="http://schemas.openxmlformats.org/spreadsheetml/2006/main" count="535" uniqueCount="470">
  <si>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</si>
  <si>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</si>
  <si>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</si>
  <si>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</si>
  <si>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</si>
  <si>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</si>
  <si>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</si>
  <si>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</si>
  <si>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</si>
  <si>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</si>
  <si>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</si>
  <si>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</si>
  <si>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</si>
  <si>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</si>
  <si>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</si>
  <si>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</si>
  <si>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</si>
  <si>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</si>
  <si>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</si>
  <si>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</si>
  <si>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</si>
  <si>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</si>
  <si>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</si>
  <si>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</si>
  <si>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</si>
  <si>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</si>
  <si>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</si>
  <si>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</si>
  <si>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</si>
  <si>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</si>
  <si>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</si>
  <si>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</si>
  <si>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</si>
  <si>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</si>
  <si>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</si>
  <si>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</si>
  <si>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</si>
  <si>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</si>
  <si>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</si>
  <si>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</si>
  <si>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</si>
  <si>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</si>
  <si>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</si>
  <si>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</si>
  <si>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</si>
  <si>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</si>
  <si>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</si>
  <si>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</si>
  <si>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</si>
  <si>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</si>
  <si>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</si>
  <si>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</si>
  <si>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</si>
  <si>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</si>
  <si>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</si>
  <si>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</si>
  <si>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</si>
  <si>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</si>
  <si>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</si>
  <si>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</si>
  <si>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</si>
  <si>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</si>
  <si>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</si>
  <si>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</si>
  <si>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</si>
  <si>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</si>
  <si>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</si>
  <si>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</si>
  <si>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</si>
  <si>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</si>
  <si>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</si>
  <si>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</si>
  <si>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</si>
  <si>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</si>
  <si>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</si>
  <si>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</si>
  <si>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</si>
  <si>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</si>
  <si>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</si>
  <si>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</si>
  <si>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</si>
  <si>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</si>
  <si>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</si>
  <si>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</si>
  <si>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</si>
  <si>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</si>
  <si>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</si>
  <si>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</si>
  <si>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</si>
  <si>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</si>
  <si>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</si>
  <si>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</si>
  <si>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</si>
  <si>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</si>
  <si>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</si>
  <si>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</si>
  <si>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</si>
  <si>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</si>
  <si>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</si>
  <si>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</si>
  <si>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</si>
  <si>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</si>
  <si>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</si>
  <si>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</si>
  <si>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</si>
  <si>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</si>
  <si>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</si>
  <si>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</si>
  <si>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</si>
  <si>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</si>
  <si>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</si>
  <si>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</si>
  <si>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</si>
  <si>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</si>
  <si>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</si>
  <si>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</si>
  <si>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</si>
  <si>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</si>
  <si>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</si>
  <si>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</si>
  <si>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</si>
  <si>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</si>
  <si>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</si>
  <si>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</si>
  <si>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</si>
  <si>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</si>
  <si>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</si>
  <si>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</si>
  <si>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</si>
  <si>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</si>
  <si>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</si>
  <si>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</si>
  <si>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</si>
  <si>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</si>
  <si>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</si>
  <si>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</si>
  <si>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</si>
  <si>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</si>
  <si>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</si>
  <si>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</si>
  <si>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</si>
  <si>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</si>
  <si>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</si>
  <si>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</si>
  <si>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</si>
  <si>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</si>
  <si>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</si>
  <si>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</si>
  <si>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</si>
  <si>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</si>
  <si>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</si>
  <si>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</si>
  <si>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</si>
  <si>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</si>
  <si>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</si>
  <si>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</si>
  <si>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</si>
  <si>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</si>
  <si>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</si>
  <si>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</si>
  <si>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</si>
  <si>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</si>
  <si>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</si>
  <si>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</si>
  <si>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</si>
  <si>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</si>
  <si>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</si>
  <si>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</si>
  <si>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</si>
  <si>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</si>
  <si>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</si>
  <si>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</si>
  <si>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</si>
  <si>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</si>
  <si>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</si>
  <si>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</si>
  <si>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</si>
  <si>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</si>
  <si>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</si>
  <si>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</si>
  <si>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</si>
  <si>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</si>
  <si>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</si>
  <si>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</si>
  <si>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</si>
  <si>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</si>
  <si>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</si>
  <si>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</si>
  <si>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</si>
  <si>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</si>
  <si>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</si>
  <si>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</si>
  <si>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</si>
  <si>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</si>
  <si>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</si>
  <si>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</si>
  <si>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</si>
  <si>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</si>
  <si>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</si>
  <si>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</si>
  <si>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</si>
  <si>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</si>
  <si>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</si>
  <si>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</si>
  <si>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</si>
  <si>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</si>
  <si>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</si>
  <si>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</si>
  <si>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</si>
  <si>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</si>
  <si>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</si>
  <si>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</si>
  <si>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</si>
  <si>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</si>
  <si>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</si>
  <si>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</si>
  <si>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</si>
  <si>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</si>
  <si>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</si>
  <si>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</si>
  <si>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</si>
  <si>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</si>
  <si>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</si>
  <si>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</si>
  <si>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</si>
  <si>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</si>
  <si>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</si>
  <si>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</si>
  <si>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</si>
  <si>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</si>
  <si>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</si>
  <si>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</si>
  <si>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</si>
  <si>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</si>
  <si>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</si>
  <si>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</si>
  <si>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</si>
  <si>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</si>
  <si>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</si>
  <si>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</si>
  <si>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</si>
  <si>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</si>
  <si>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</si>
  <si>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</si>
  <si>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</si>
  <si>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</si>
  <si>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</si>
  <si>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</si>
  <si>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</si>
  <si>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</si>
  <si>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</si>
  <si>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</si>
  <si>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</si>
  <si>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</si>
  <si>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</si>
  <si>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</si>
  <si>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</si>
  <si>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</si>
  <si>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</si>
  <si>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</si>
  <si>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</si>
  <si>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</si>
  <si>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</si>
  <si>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</si>
  <si>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</si>
  <si>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</si>
  <si>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</si>
  <si>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</si>
  <si>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</si>
  <si>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</si>
  <si>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</si>
  <si>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</si>
  <si>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</si>
  <si>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</si>
  <si>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</si>
  <si>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</si>
  <si>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</si>
  <si>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</si>
  <si>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</si>
  <si>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</si>
  <si>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</si>
  <si>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</si>
  <si>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</si>
  <si>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</si>
  <si>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</si>
  <si>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</si>
  <si>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</si>
  <si>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</si>
  <si>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</si>
  <si>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</si>
  <si>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</si>
  <si>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</si>
  <si>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</si>
  <si>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</si>
  <si>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</si>
  <si>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</si>
  <si>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</si>
  <si>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</si>
  <si>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</si>
  <si>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</si>
  <si>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</si>
  <si>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</si>
  <si>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</si>
  <si>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</si>
  <si>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</si>
  <si>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</si>
  <si>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</si>
  <si>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</si>
  <si>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</si>
  <si>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</si>
  <si>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</si>
  <si>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</si>
  <si>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</si>
  <si>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</si>
  <si>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</si>
  <si>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</si>
  <si>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</si>
  <si>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</si>
  <si>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</si>
  <si>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</si>
  <si>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</si>
  <si>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</si>
  <si>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</si>
  <si>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</si>
  <si>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</si>
  <si>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</si>
  <si>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</si>
  <si>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</si>
  <si>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</si>
  <si>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</si>
  <si>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</si>
  <si>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</si>
  <si>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</si>
  <si>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</si>
  <si>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</si>
  <si>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</si>
  <si>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</si>
  <si>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</si>
  <si>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</si>
  <si>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</si>
  <si>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</si>
  <si>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</si>
  <si>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</si>
  <si>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</si>
  <si>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</si>
  <si>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</si>
  <si>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</si>
  <si>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</si>
  <si>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</si>
  <si>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</si>
  <si>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</si>
  <si>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</si>
  <si>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</si>
  <si>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</si>
  <si>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</si>
  <si>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</si>
  <si>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</si>
  <si>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</si>
  <si>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</si>
  <si>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</si>
  <si>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</si>
  <si>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</si>
  <si>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</si>
  <si>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</si>
  <si>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</si>
  <si>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</si>
  <si>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</si>
  <si>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</si>
  <si>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</si>
  <si>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</si>
  <si>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</si>
  <si>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</si>
  <si>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</si>
  <si>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</si>
  <si>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</si>
  <si>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</si>
  <si>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</si>
  <si>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</si>
  <si>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</si>
  <si>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</si>
  <si>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</si>
  <si>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</si>
  <si>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</si>
  <si>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</si>
  <si>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</si>
  <si>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</si>
  <si>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</si>
  <si>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</si>
  <si>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</si>
  <si>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</si>
  <si>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</si>
  <si>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</si>
  <si>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</si>
  <si>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</si>
  <si>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</si>
  <si>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</si>
  <si>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</si>
  <si>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</si>
  <si>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</si>
  <si>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</si>
  <si>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</si>
  <si>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</si>
  <si>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</si>
  <si>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</si>
  <si>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</si>
  <si>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</si>
  <si>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</si>
  <si>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</si>
  <si>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</si>
  <si>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</si>
  <si>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</si>
  <si>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</si>
  <si>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</si>
  <si>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</si>
  <si>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</si>
  <si>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</si>
  <si>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</si>
  <si>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</si>
  <si>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</si>
  <si>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</si>
  <si>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</si>
  <si>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</si>
  <si>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</si>
  <si>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</si>
  <si>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</si>
  <si>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</si>
  <si>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</si>
  <si>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</si>
  <si>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</si>
  <si>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</si>
  <si>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</si>
  <si>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</si>
  <si>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</si>
  <si>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</si>
  <si>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</si>
  <si>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</si>
  <si>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</si>
  <si>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</si>
  <si>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</si>
  <si>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</si>
  <si>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</si>
  <si>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</si>
  <si>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</si>
  <si>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</si>
  <si>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</si>
  <si>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</si>
  <si>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</si>
  <si>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</si>
  <si>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</si>
  <si>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03080757</t>
  </si>
  <si>
    <t>060015571</t>
  </si>
  <si>
    <t>98026846668</t>
  </si>
  <si>
    <t>1266</t>
  </si>
  <si>
    <t>HTP OREBIĆ d.d.</t>
  </si>
  <si>
    <t>Orebić</t>
  </si>
  <si>
    <t>Šetalište kralja Petra Krešimira IV  11</t>
  </si>
  <si>
    <t>racunovodstvo@orebic-hotels.hr</t>
  </si>
  <si>
    <t>www.orebic-hotels.hr</t>
  </si>
  <si>
    <t>Neda Ćendo</t>
  </si>
  <si>
    <t>020 797 690</t>
  </si>
  <si>
    <t xml:space="preserve">stanje na dan 31.03.2021 </t>
  </si>
  <si>
    <t>Obveznik:  HTP OREBIĆ d.d._____________________________________________________________</t>
  </si>
  <si>
    <t>u razdoblju 01.01.2021 do 31.03.2021</t>
  </si>
  <si>
    <t>Obveznik: HTP OREBIĆ  d.d.</t>
  </si>
  <si>
    <t>u razdoblju 01.01.2021. do 31.03.2021.</t>
  </si>
  <si>
    <t>Obveznik:  HTP OREBIĆ d.d</t>
  </si>
  <si>
    <t xml:space="preserve">BILJEŠKE UZ FINANCIJSKE IZVJEŠTAJE - TFI
(koji se sastavljaju za tromjesečna razdoblja)
Naziv izdavatelja:   HTP OREBIĆ d.d.
OIB:   98026846668
Izvještajno razdoblje: 01.01.2021 - 31.03.2021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</si>
  <si>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31.03.2021</t>
  </si>
  <si>
    <t>HR</t>
  </si>
  <si>
    <t>7478007052CHM2MKT711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</si>
</sst>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G20" sqref="G20:H20"/>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44197</v>
      </c>
      <c r="F4" s="139"/>
      <c r="G4" s="53" t="s">
        <v>0</v>
      </c>
      <c r="H4" s="138" t="s">
        <v>467</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333</v>
      </c>
      <c r="B10" s="151"/>
      <c r="C10" s="151"/>
      <c r="D10" s="151"/>
      <c r="E10" s="151"/>
      <c r="F10" s="151"/>
      <c r="G10" s="151"/>
      <c r="H10" s="151"/>
      <c r="I10" s="151"/>
      <c r="J10" s="66"/>
    </row>
    <row r="11" spans="1:20" ht="24.6" customHeight="1" x14ac:dyDescent="0.25">
      <c r="A11" s="152" t="s">
        <v>310</v>
      </c>
      <c r="B11" s="153"/>
      <c r="C11" s="145" t="s">
        <v>449</v>
      </c>
      <c r="D11" s="146"/>
      <c r="E11" s="67"/>
      <c r="F11" s="154" t="s">
        <v>334</v>
      </c>
      <c r="G11" s="144"/>
      <c r="H11" s="155" t="s">
        <v>468</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450</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451</v>
      </c>
      <c r="D15" s="146"/>
      <c r="E15" s="163"/>
      <c r="F15" s="164"/>
      <c r="G15" s="73" t="s">
        <v>335</v>
      </c>
      <c r="H15" s="155" t="s">
        <v>469</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45" t="s">
        <v>452</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453</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20250</v>
      </c>
      <c r="D21" s="156"/>
      <c r="E21" s="149"/>
      <c r="F21" s="149"/>
      <c r="G21" s="160" t="s">
        <v>454</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455</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456</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457</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38</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338</v>
      </c>
      <c r="D31" s="169" t="s">
        <v>337</v>
      </c>
      <c r="E31" s="170"/>
      <c r="F31" s="170"/>
      <c r="G31" s="170"/>
      <c r="H31" s="82"/>
      <c r="I31" s="83" t="s">
        <v>338</v>
      </c>
      <c r="J31" s="84" t="s">
        <v>339</v>
      </c>
    </row>
    <row r="32" spans="1:10" x14ac:dyDescent="0.25">
      <c r="A32" s="152"/>
      <c r="B32" s="159"/>
      <c r="C32" s="85"/>
      <c r="D32" s="53"/>
      <c r="E32" s="164"/>
      <c r="F32" s="164"/>
      <c r="G32" s="164"/>
      <c r="H32" s="164"/>
      <c r="I32" s="80"/>
      <c r="J32" s="81"/>
    </row>
    <row r="33" spans="1:10" x14ac:dyDescent="0.25">
      <c r="A33" s="152" t="s">
        <v>327</v>
      </c>
      <c r="B33" s="159"/>
      <c r="C33" s="78" t="s">
        <v>341</v>
      </c>
      <c r="D33" s="169" t="s">
        <v>340</v>
      </c>
      <c r="E33" s="170"/>
      <c r="F33" s="170"/>
      <c r="G33" s="170"/>
      <c r="H33" s="76"/>
      <c r="I33" s="83" t="s">
        <v>341</v>
      </c>
      <c r="J33" s="84" t="s">
        <v>342</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v>0</v>
      </c>
      <c r="B37" s="172"/>
      <c r="C37" s="172"/>
      <c r="D37" s="172"/>
      <c r="E37" s="171">
        <v>0</v>
      </c>
      <c r="F37" s="172"/>
      <c r="G37" s="172"/>
      <c r="H37" s="172"/>
      <c r="I37" s="173"/>
      <c r="J37" s="87">
        <v>0</v>
      </c>
    </row>
    <row r="38" spans="1:10" x14ac:dyDescent="0.25">
      <c r="A38" s="69"/>
      <c r="B38" s="70"/>
      <c r="C38" s="77"/>
      <c r="D38" s="174"/>
      <c r="E38" s="174"/>
      <c r="F38" s="174"/>
      <c r="G38" s="174"/>
      <c r="H38" s="174"/>
      <c r="I38" s="174"/>
      <c r="J38" s="72"/>
    </row>
    <row r="39" spans="1:10" x14ac:dyDescent="0.25">
      <c r="A39" s="171">
        <v>0</v>
      </c>
      <c r="B39" s="172"/>
      <c r="C39" s="172"/>
      <c r="D39" s="173"/>
      <c r="E39" s="171">
        <v>0</v>
      </c>
      <c r="F39" s="172"/>
      <c r="G39" s="172"/>
      <c r="H39" s="172"/>
      <c r="I39" s="173"/>
      <c r="J39" s="78">
        <v>0</v>
      </c>
    </row>
    <row r="40" spans="1:10" x14ac:dyDescent="0.25">
      <c r="A40" s="69"/>
      <c r="B40" s="70"/>
      <c r="C40" s="77"/>
      <c r="D40" s="88"/>
      <c r="E40" s="174"/>
      <c r="F40" s="174"/>
      <c r="G40" s="174"/>
      <c r="H40" s="174"/>
      <c r="I40" s="71"/>
      <c r="J40" s="72"/>
    </row>
    <row r="41" spans="1:10" x14ac:dyDescent="0.25">
      <c r="A41" s="171">
        <v>0</v>
      </c>
      <c r="B41" s="172"/>
      <c r="C41" s="172"/>
      <c r="D41" s="173"/>
      <c r="E41" s="171">
        <v>0</v>
      </c>
      <c r="F41" s="172"/>
      <c r="G41" s="172"/>
      <c r="H41" s="172"/>
      <c r="I41" s="173"/>
      <c r="J41" s="78">
        <v>0</v>
      </c>
    </row>
    <row r="42" spans="1:10" x14ac:dyDescent="0.25">
      <c r="A42" s="69"/>
      <c r="B42" s="70"/>
      <c r="C42" s="77"/>
      <c r="D42" s="88"/>
      <c r="E42" s="174"/>
      <c r="F42" s="174"/>
      <c r="G42" s="174"/>
      <c r="H42" s="174"/>
      <c r="I42" s="71"/>
      <c r="J42" s="72"/>
    </row>
    <row r="43" spans="1:10" x14ac:dyDescent="0.25">
      <c r="A43" s="171">
        <v>0</v>
      </c>
      <c r="B43" s="172"/>
      <c r="C43" s="172"/>
      <c r="D43" s="173"/>
      <c r="E43" s="171">
        <v>0</v>
      </c>
      <c r="F43" s="172"/>
      <c r="G43" s="172"/>
      <c r="H43" s="172"/>
      <c r="I43" s="173"/>
      <c r="J43" s="78">
        <v>0</v>
      </c>
    </row>
    <row r="44" spans="1:10" x14ac:dyDescent="0.25">
      <c r="A44" s="89"/>
      <c r="B44" s="77"/>
      <c r="C44" s="175"/>
      <c r="D44" s="175"/>
      <c r="E44" s="149"/>
      <c r="F44" s="149"/>
      <c r="G44" s="175"/>
      <c r="H44" s="175"/>
      <c r="I44" s="175"/>
      <c r="J44" s="72"/>
    </row>
    <row r="45" spans="1:10" x14ac:dyDescent="0.25">
      <c r="A45" s="171">
        <v>0</v>
      </c>
      <c r="B45" s="172"/>
      <c r="C45" s="172"/>
      <c r="D45" s="173"/>
      <c r="E45" s="171">
        <v>0</v>
      </c>
      <c r="F45" s="172"/>
      <c r="G45" s="172"/>
      <c r="H45" s="172"/>
      <c r="I45" s="173"/>
      <c r="J45" s="78">
        <v>0</v>
      </c>
    </row>
    <row r="46" spans="1:10" x14ac:dyDescent="0.25">
      <c r="A46" s="89"/>
      <c r="B46" s="77"/>
      <c r="C46" s="77"/>
      <c r="D46" s="70"/>
      <c r="E46" s="176"/>
      <c r="F46" s="176"/>
      <c r="G46" s="175"/>
      <c r="H46" s="175"/>
      <c r="I46" s="70"/>
      <c r="J46" s="72"/>
    </row>
    <row r="47" spans="1:10" x14ac:dyDescent="0.25">
      <c r="A47" s="171">
        <v>0</v>
      </c>
      <c r="B47" s="172"/>
      <c r="C47" s="172"/>
      <c r="D47" s="173"/>
      <c r="E47" s="171">
        <v>0</v>
      </c>
      <c r="F47" s="172"/>
      <c r="G47" s="172"/>
      <c r="H47" s="172"/>
      <c r="I47" s="173"/>
      <c r="J47" s="78">
        <v>0</v>
      </c>
    </row>
    <row r="48" spans="1:10" x14ac:dyDescent="0.25">
      <c r="A48" s="89"/>
      <c r="B48" s="77"/>
      <c r="C48" s="77"/>
      <c r="D48" s="70"/>
      <c r="E48" s="149"/>
      <c r="F48" s="149"/>
      <c r="G48" s="175"/>
      <c r="H48" s="175"/>
      <c r="I48" s="70"/>
      <c r="J48" s="90" t="s">
        <v>343</v>
      </c>
    </row>
    <row r="49" spans="1:10" x14ac:dyDescent="0.25">
      <c r="A49" s="89"/>
      <c r="B49" s="77"/>
      <c r="C49" s="77"/>
      <c r="D49" s="70"/>
      <c r="E49" s="149"/>
      <c r="F49" s="149"/>
      <c r="G49" s="175"/>
      <c r="H49" s="175"/>
      <c r="I49" s="70"/>
      <c r="J49" s="90" t="s">
        <v>344</v>
      </c>
    </row>
    <row r="50" spans="1:10" ht="14.45" customHeight="1" x14ac:dyDescent="0.25">
      <c r="A50" s="143" t="s">
        <v>320</v>
      </c>
      <c r="B50" s="154"/>
      <c r="C50" s="155" t="s">
        <v>344</v>
      </c>
      <c r="D50" s="156"/>
      <c r="E50" s="181" t="s">
        <v>345</v>
      </c>
      <c r="F50" s="182"/>
      <c r="G50" s="160">
        <v>0</v>
      </c>
      <c r="H50" s="161"/>
      <c r="I50" s="161"/>
      <c r="J50" s="162"/>
    </row>
    <row r="51" spans="1:10" x14ac:dyDescent="0.25">
      <c r="A51" s="89"/>
      <c r="B51" s="77"/>
      <c r="C51" s="175"/>
      <c r="D51" s="175"/>
      <c r="E51" s="149"/>
      <c r="F51" s="149"/>
      <c r="G51" s="183" t="s">
        <v>346</v>
      </c>
      <c r="H51" s="183"/>
      <c r="I51" s="183"/>
      <c r="J51" s="61"/>
    </row>
    <row r="52" spans="1:10" ht="13.9" customHeight="1" x14ac:dyDescent="0.25">
      <c r="A52" s="143" t="s">
        <v>321</v>
      </c>
      <c r="B52" s="154"/>
      <c r="C52" s="160" t="s">
        <v>458</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459</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456</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347</v>
      </c>
      <c r="B58" s="154"/>
      <c r="C58" s="184">
        <v>0</v>
      </c>
      <c r="D58" s="185"/>
      <c r="E58" s="185"/>
      <c r="F58" s="185"/>
      <c r="G58" s="185"/>
      <c r="H58" s="185"/>
      <c r="I58" s="185"/>
      <c r="J58" s="186"/>
    </row>
    <row r="59" spans="1:10" ht="14.45" customHeight="1" x14ac:dyDescent="0.25">
      <c r="A59" s="69"/>
      <c r="B59" s="70"/>
      <c r="C59" s="187" t="s">
        <v>348</v>
      </c>
      <c r="D59" s="187"/>
      <c r="E59" s="187"/>
      <c r="F59" s="187"/>
      <c r="G59" s="70"/>
      <c r="H59" s="70"/>
      <c r="I59" s="70"/>
      <c r="J59" s="72"/>
    </row>
    <row r="60" spans="1:10" x14ac:dyDescent="0.25">
      <c r="A60" s="143" t="s">
        <v>349</v>
      </c>
      <c r="B60" s="154"/>
      <c r="C60" s="184">
        <v>0</v>
      </c>
      <c r="D60" s="185"/>
      <c r="E60" s="185"/>
      <c r="F60" s="185"/>
      <c r="G60" s="185"/>
      <c r="H60" s="185"/>
      <c r="I60" s="185"/>
      <c r="J60" s="186"/>
    </row>
    <row r="61" spans="1:10" ht="14.45" customHeight="1" x14ac:dyDescent="0.25">
      <c r="A61" s="91"/>
      <c r="B61" s="92"/>
      <c r="C61" s="188" t="s">
        <v>350</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5" zoomScale="110" zoomScaleNormal="100" zoomScaleSheetLayoutView="110" workbookViewId="0">
      <selection activeCell="I88" sqref="I88"/>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460</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461</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63167075</v>
      </c>
      <c r="I9" s="23">
        <f>I10+I17+I27+I38+I43</f>
        <v>62445744</v>
      </c>
    </row>
    <row r="10" spans="1:9" ht="12.75" customHeight="1" x14ac:dyDescent="0.2">
      <c r="A10" s="190" t="s">
        <v>5</v>
      </c>
      <c r="B10" s="190"/>
      <c r="C10" s="190"/>
      <c r="D10" s="190"/>
      <c r="E10" s="190"/>
      <c r="F10" s="190"/>
      <c r="G10" s="15">
        <v>3</v>
      </c>
      <c r="H10" s="23">
        <f>H11+H12+H13+H14+H15+H16</f>
        <v>460125</v>
      </c>
      <c r="I10" s="23">
        <f>I11+I12+I13+I14+I15+I16</f>
        <v>423987</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460125</v>
      </c>
      <c r="I12" s="22">
        <v>423987</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62706950</v>
      </c>
      <c r="I17" s="23">
        <f>I18+I19+I20+I21+I22+I23+I24+I25+I26</f>
        <v>62021757</v>
      </c>
    </row>
    <row r="18" spans="1:9" ht="12.75" customHeight="1" x14ac:dyDescent="0.2">
      <c r="A18" s="189" t="s">
        <v>13</v>
      </c>
      <c r="B18" s="189"/>
      <c r="C18" s="189"/>
      <c r="D18" s="189"/>
      <c r="E18" s="189"/>
      <c r="F18" s="189"/>
      <c r="G18" s="14">
        <v>11</v>
      </c>
      <c r="H18" s="22">
        <v>13439250</v>
      </c>
      <c r="I18" s="22">
        <v>13439250</v>
      </c>
    </row>
    <row r="19" spans="1:9" ht="12.75" customHeight="1" x14ac:dyDescent="0.2">
      <c r="A19" s="189" t="s">
        <v>14</v>
      </c>
      <c r="B19" s="189"/>
      <c r="C19" s="189"/>
      <c r="D19" s="189"/>
      <c r="E19" s="189"/>
      <c r="F19" s="189"/>
      <c r="G19" s="14">
        <v>12</v>
      </c>
      <c r="H19" s="22">
        <v>35902465</v>
      </c>
      <c r="I19" s="22">
        <v>35506465</v>
      </c>
    </row>
    <row r="20" spans="1:9" ht="12.75" customHeight="1" x14ac:dyDescent="0.2">
      <c r="A20" s="189" t="s">
        <v>15</v>
      </c>
      <c r="B20" s="189"/>
      <c r="C20" s="189"/>
      <c r="D20" s="189"/>
      <c r="E20" s="189"/>
      <c r="F20" s="189"/>
      <c r="G20" s="14">
        <v>13</v>
      </c>
      <c r="H20" s="22">
        <v>7233235</v>
      </c>
      <c r="I20" s="22">
        <v>6944042</v>
      </c>
    </row>
    <row r="21" spans="1:9" ht="12.75" customHeight="1" x14ac:dyDescent="0.2">
      <c r="A21" s="189" t="s">
        <v>16</v>
      </c>
      <c r="B21" s="189"/>
      <c r="C21" s="189"/>
      <c r="D21" s="189"/>
      <c r="E21" s="189"/>
      <c r="F21" s="189"/>
      <c r="G21" s="14">
        <v>14</v>
      </c>
      <c r="H21" s="22">
        <v>0</v>
      </c>
      <c r="I21" s="22">
        <v>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0</v>
      </c>
      <c r="I24" s="22">
        <v>0</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6132000</v>
      </c>
      <c r="I26" s="22">
        <v>6132000</v>
      </c>
    </row>
    <row r="27" spans="1:9" ht="12.75" customHeight="1" x14ac:dyDescent="0.2">
      <c r="A27" s="190" t="s">
        <v>22</v>
      </c>
      <c r="B27" s="190"/>
      <c r="C27" s="190"/>
      <c r="D27" s="190"/>
      <c r="E27" s="190"/>
      <c r="F27" s="190"/>
      <c r="G27" s="15">
        <v>20</v>
      </c>
      <c r="H27" s="23">
        <f>SUM(H28:H37)</f>
        <v>0</v>
      </c>
      <c r="I27" s="23">
        <f>SUM(I28:I37)</f>
        <v>0</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10232702</v>
      </c>
      <c r="I44" s="23">
        <f>I45+I53+I60+I70</f>
        <v>9516640</v>
      </c>
    </row>
    <row r="45" spans="1:9" ht="12.75" customHeight="1" x14ac:dyDescent="0.2">
      <c r="A45" s="190" t="s">
        <v>39</v>
      </c>
      <c r="B45" s="190"/>
      <c r="C45" s="190"/>
      <c r="D45" s="190"/>
      <c r="E45" s="190"/>
      <c r="F45" s="190"/>
      <c r="G45" s="15">
        <v>38</v>
      </c>
      <c r="H45" s="23">
        <f>SUM(H46:H52)</f>
        <v>183156</v>
      </c>
      <c r="I45" s="23">
        <f>SUM(I46:I52)</f>
        <v>183156</v>
      </c>
    </row>
    <row r="46" spans="1:9" ht="12.75" customHeight="1" x14ac:dyDescent="0.2">
      <c r="A46" s="189" t="s">
        <v>40</v>
      </c>
      <c r="B46" s="189"/>
      <c r="C46" s="189"/>
      <c r="D46" s="189"/>
      <c r="E46" s="189"/>
      <c r="F46" s="189"/>
      <c r="G46" s="14">
        <v>39</v>
      </c>
      <c r="H46" s="22">
        <v>183156</v>
      </c>
      <c r="I46" s="22">
        <v>183156</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1341359</v>
      </c>
      <c r="I53" s="23">
        <f>SUM(I54:I59)</f>
        <v>1092672</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573805</v>
      </c>
      <c r="I56" s="22">
        <v>487874</v>
      </c>
    </row>
    <row r="57" spans="1:9" ht="12.75" customHeight="1" x14ac:dyDescent="0.2">
      <c r="A57" s="189" t="s">
        <v>51</v>
      </c>
      <c r="B57" s="189"/>
      <c r="C57" s="189"/>
      <c r="D57" s="189"/>
      <c r="E57" s="189"/>
      <c r="F57" s="189"/>
      <c r="G57" s="14">
        <v>50</v>
      </c>
      <c r="H57" s="22">
        <v>0</v>
      </c>
      <c r="I57" s="22">
        <v>0</v>
      </c>
    </row>
    <row r="58" spans="1:9" ht="12.75" customHeight="1" x14ac:dyDescent="0.2">
      <c r="A58" s="189" t="s">
        <v>52</v>
      </c>
      <c r="B58" s="189"/>
      <c r="C58" s="189"/>
      <c r="D58" s="189"/>
      <c r="E58" s="189"/>
      <c r="F58" s="189"/>
      <c r="G58" s="14">
        <v>51</v>
      </c>
      <c r="H58" s="22">
        <v>767554</v>
      </c>
      <c r="I58" s="22">
        <v>604798</v>
      </c>
    </row>
    <row r="59" spans="1:9" ht="12.75" customHeight="1" x14ac:dyDescent="0.2">
      <c r="A59" s="189" t="s">
        <v>53</v>
      </c>
      <c r="B59" s="189"/>
      <c r="C59" s="189"/>
      <c r="D59" s="189"/>
      <c r="E59" s="189"/>
      <c r="F59" s="189"/>
      <c r="G59" s="14">
        <v>52</v>
      </c>
      <c r="H59" s="22">
        <v>0</v>
      </c>
      <c r="I59" s="22">
        <v>0</v>
      </c>
    </row>
    <row r="60" spans="1:9" ht="12.75" customHeight="1" x14ac:dyDescent="0.2">
      <c r="A60" s="190" t="s">
        <v>54</v>
      </c>
      <c r="B60" s="190"/>
      <c r="C60" s="190"/>
      <c r="D60" s="190"/>
      <c r="E60" s="190"/>
      <c r="F60" s="190"/>
      <c r="G60" s="15">
        <v>53</v>
      </c>
      <c r="H60" s="23">
        <f>SUM(H61:H69)</f>
        <v>6775829</v>
      </c>
      <c r="I60" s="23">
        <f>SUM(I61:I69)</f>
        <v>6775829</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6775829</v>
      </c>
      <c r="I68" s="22">
        <v>6775829</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1932358</v>
      </c>
      <c r="I70" s="22">
        <v>1464983</v>
      </c>
    </row>
    <row r="71" spans="1:9" ht="12.75" customHeight="1" x14ac:dyDescent="0.2">
      <c r="A71" s="206" t="s">
        <v>58</v>
      </c>
      <c r="B71" s="206"/>
      <c r="C71" s="206"/>
      <c r="D71" s="206"/>
      <c r="E71" s="206"/>
      <c r="F71" s="206"/>
      <c r="G71" s="14">
        <v>64</v>
      </c>
      <c r="H71" s="22">
        <v>106865</v>
      </c>
      <c r="I71" s="22">
        <v>214019</v>
      </c>
    </row>
    <row r="72" spans="1:9" ht="12.75" customHeight="1" x14ac:dyDescent="0.2">
      <c r="A72" s="191" t="s">
        <v>305</v>
      </c>
      <c r="B72" s="191"/>
      <c r="C72" s="191"/>
      <c r="D72" s="191"/>
      <c r="E72" s="191"/>
      <c r="F72" s="191"/>
      <c r="G72" s="15">
        <v>65</v>
      </c>
      <c r="H72" s="23">
        <f>H8+H9+H44+H71</f>
        <v>73506642</v>
      </c>
      <c r="I72" s="23">
        <f>I8+I9+I44+I71</f>
        <v>72176403</v>
      </c>
    </row>
    <row r="73" spans="1:9" ht="12.75" customHeight="1" x14ac:dyDescent="0.2">
      <c r="A73" s="206" t="s">
        <v>59</v>
      </c>
      <c r="B73" s="206"/>
      <c r="C73" s="206"/>
      <c r="D73" s="206"/>
      <c r="E73" s="206"/>
      <c r="F73" s="206"/>
      <c r="G73" s="14">
        <v>66</v>
      </c>
      <c r="H73" s="22">
        <v>0</v>
      </c>
      <c r="I73" s="22">
        <v>0</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2">
        <f>H76+H77+H78+H84+H85+H91+H94+H97</f>
        <v>60249495</v>
      </c>
      <c r="I75" s="102">
        <f>I76+I77+I78+I84+I85+I91+I94+I97</f>
        <v>58778883</v>
      </c>
    </row>
    <row r="76" spans="1:9" ht="12.75" customHeight="1" x14ac:dyDescent="0.2">
      <c r="A76" s="189" t="s">
        <v>61</v>
      </c>
      <c r="B76" s="189"/>
      <c r="C76" s="189"/>
      <c r="D76" s="189"/>
      <c r="E76" s="189"/>
      <c r="F76" s="189"/>
      <c r="G76" s="14">
        <v>68</v>
      </c>
      <c r="H76" s="22">
        <v>47582000</v>
      </c>
      <c r="I76" s="22">
        <v>47582000</v>
      </c>
    </row>
    <row r="77" spans="1:9" ht="12.75" customHeight="1" x14ac:dyDescent="0.2">
      <c r="A77" s="189" t="s">
        <v>62</v>
      </c>
      <c r="B77" s="189"/>
      <c r="C77" s="189"/>
      <c r="D77" s="189"/>
      <c r="E77" s="189"/>
      <c r="F77" s="189"/>
      <c r="G77" s="14">
        <v>69</v>
      </c>
      <c r="H77" s="22">
        <v>0</v>
      </c>
      <c r="I77" s="22">
        <v>0</v>
      </c>
    </row>
    <row r="78" spans="1:9" ht="12.75" customHeight="1" x14ac:dyDescent="0.2">
      <c r="A78" s="190" t="s">
        <v>63</v>
      </c>
      <c r="B78" s="190"/>
      <c r="C78" s="190"/>
      <c r="D78" s="190"/>
      <c r="E78" s="190"/>
      <c r="F78" s="190"/>
      <c r="G78" s="15">
        <v>70</v>
      </c>
      <c r="H78" s="102">
        <f>SUM(H79:H83)</f>
        <v>270962</v>
      </c>
      <c r="I78" s="102">
        <f>SUM(I79:I83)</f>
        <v>270962</v>
      </c>
    </row>
    <row r="79" spans="1:9" ht="12.75" customHeight="1" x14ac:dyDescent="0.2">
      <c r="A79" s="189" t="s">
        <v>64</v>
      </c>
      <c r="B79" s="189"/>
      <c r="C79" s="189"/>
      <c r="D79" s="189"/>
      <c r="E79" s="189"/>
      <c r="F79" s="189"/>
      <c r="G79" s="14">
        <v>71</v>
      </c>
      <c r="H79" s="22">
        <v>270962</v>
      </c>
      <c r="I79" s="22">
        <v>270962</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207" t="s">
        <v>69</v>
      </c>
      <c r="B84" s="207"/>
      <c r="C84" s="207"/>
      <c r="D84" s="207"/>
      <c r="E84" s="207"/>
      <c r="F84" s="207"/>
      <c r="G84" s="95">
        <v>76</v>
      </c>
      <c r="H84" s="96">
        <v>8886899</v>
      </c>
      <c r="I84" s="96">
        <v>8886899</v>
      </c>
    </row>
    <row r="85" spans="1:9" ht="12.75" customHeight="1" x14ac:dyDescent="0.2">
      <c r="A85" s="190" t="s">
        <v>447</v>
      </c>
      <c r="B85" s="190"/>
      <c r="C85" s="190"/>
      <c r="D85" s="190"/>
      <c r="E85" s="190"/>
      <c r="F85" s="190"/>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0" t="s">
        <v>353</v>
      </c>
      <c r="B91" s="190"/>
      <c r="C91" s="190"/>
      <c r="D91" s="190"/>
      <c r="E91" s="190"/>
      <c r="F91" s="190"/>
      <c r="G91" s="15">
        <v>83</v>
      </c>
      <c r="H91" s="23">
        <f>H92-H93</f>
        <v>5717097</v>
      </c>
      <c r="I91" s="23">
        <f>I92-I93</f>
        <v>3509634</v>
      </c>
    </row>
    <row r="92" spans="1:9" ht="12.75" customHeight="1" x14ac:dyDescent="0.2">
      <c r="A92" s="189" t="s">
        <v>72</v>
      </c>
      <c r="B92" s="189"/>
      <c r="C92" s="189"/>
      <c r="D92" s="189"/>
      <c r="E92" s="189"/>
      <c r="F92" s="189"/>
      <c r="G92" s="14">
        <v>84</v>
      </c>
      <c r="H92" s="22">
        <v>5717097</v>
      </c>
      <c r="I92" s="22">
        <v>3509634</v>
      </c>
    </row>
    <row r="93" spans="1:9" ht="12.75" customHeight="1" x14ac:dyDescent="0.2">
      <c r="A93" s="189" t="s">
        <v>73</v>
      </c>
      <c r="B93" s="189"/>
      <c r="C93" s="189"/>
      <c r="D93" s="189"/>
      <c r="E93" s="189"/>
      <c r="F93" s="189"/>
      <c r="G93" s="14">
        <v>85</v>
      </c>
      <c r="H93" s="22">
        <v>0</v>
      </c>
      <c r="I93" s="22">
        <v>0</v>
      </c>
    </row>
    <row r="94" spans="1:9" ht="12.75" customHeight="1" x14ac:dyDescent="0.2">
      <c r="A94" s="190" t="s">
        <v>354</v>
      </c>
      <c r="B94" s="190"/>
      <c r="C94" s="190"/>
      <c r="D94" s="190"/>
      <c r="E94" s="190"/>
      <c r="F94" s="190"/>
      <c r="G94" s="15">
        <v>86</v>
      </c>
      <c r="H94" s="23">
        <f>H95-H96</f>
        <v>-2207463</v>
      </c>
      <c r="I94" s="23">
        <f>I95-I96</f>
        <v>-1470612</v>
      </c>
    </row>
    <row r="95" spans="1:9" ht="12.75" customHeight="1" x14ac:dyDescent="0.2">
      <c r="A95" s="189" t="s">
        <v>74</v>
      </c>
      <c r="B95" s="189"/>
      <c r="C95" s="189"/>
      <c r="D95" s="189"/>
      <c r="E95" s="189"/>
      <c r="F95" s="189"/>
      <c r="G95" s="14">
        <v>87</v>
      </c>
      <c r="H95" s="22">
        <v>0</v>
      </c>
      <c r="I95" s="22">
        <v>0</v>
      </c>
    </row>
    <row r="96" spans="1:9" ht="12.75" customHeight="1" x14ac:dyDescent="0.2">
      <c r="A96" s="189" t="s">
        <v>75</v>
      </c>
      <c r="B96" s="189"/>
      <c r="C96" s="189"/>
      <c r="D96" s="189"/>
      <c r="E96" s="189"/>
      <c r="F96" s="189"/>
      <c r="G96" s="14">
        <v>88</v>
      </c>
      <c r="H96" s="22">
        <v>2207463</v>
      </c>
      <c r="I96" s="22">
        <v>1470612</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102013</v>
      </c>
      <c r="I98" s="23">
        <f>SUM(I99:I104)</f>
        <v>102013</v>
      </c>
    </row>
    <row r="99" spans="1:9" ht="12.75" customHeight="1" x14ac:dyDescent="0.2">
      <c r="A99" s="189" t="s">
        <v>77</v>
      </c>
      <c r="B99" s="189"/>
      <c r="C99" s="189"/>
      <c r="D99" s="189"/>
      <c r="E99" s="189"/>
      <c r="F99" s="189"/>
      <c r="G99" s="14">
        <v>91</v>
      </c>
      <c r="H99" s="22">
        <v>102013</v>
      </c>
      <c r="I99" s="22">
        <v>102013</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11527497</v>
      </c>
      <c r="I105" s="23">
        <f>SUM(I106:I116)</f>
        <v>11520273</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9577969</v>
      </c>
      <c r="I111" s="22">
        <v>9570745</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1949528</v>
      </c>
      <c r="I116" s="22">
        <v>1949528</v>
      </c>
    </row>
    <row r="117" spans="1:9" ht="12.75" customHeight="1" x14ac:dyDescent="0.2">
      <c r="A117" s="191" t="s">
        <v>358</v>
      </c>
      <c r="B117" s="191"/>
      <c r="C117" s="191"/>
      <c r="D117" s="191"/>
      <c r="E117" s="191"/>
      <c r="F117" s="191"/>
      <c r="G117" s="15">
        <v>109</v>
      </c>
      <c r="H117" s="23">
        <f>SUM(H118:H131)</f>
        <v>1587707</v>
      </c>
      <c r="I117" s="23">
        <f>SUM(I118:I131)</f>
        <v>1735304</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1006829</v>
      </c>
      <c r="I123" s="22">
        <v>1006829</v>
      </c>
    </row>
    <row r="124" spans="1:9" ht="12.75" customHeight="1" x14ac:dyDescent="0.2">
      <c r="A124" s="189" t="s">
        <v>89</v>
      </c>
      <c r="B124" s="189"/>
      <c r="C124" s="189"/>
      <c r="D124" s="189"/>
      <c r="E124" s="189"/>
      <c r="F124" s="189"/>
      <c r="G124" s="14">
        <v>116</v>
      </c>
      <c r="H124" s="22">
        <v>136191</v>
      </c>
      <c r="I124" s="22">
        <v>257256</v>
      </c>
    </row>
    <row r="125" spans="1:9" ht="12.75" customHeight="1" x14ac:dyDescent="0.2">
      <c r="A125" s="189" t="s">
        <v>90</v>
      </c>
      <c r="B125" s="189"/>
      <c r="C125" s="189"/>
      <c r="D125" s="189"/>
      <c r="E125" s="189"/>
      <c r="F125" s="189"/>
      <c r="G125" s="14">
        <v>117</v>
      </c>
      <c r="H125" s="22">
        <v>105161</v>
      </c>
      <c r="I125" s="22">
        <v>272760</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216860</v>
      </c>
      <c r="I127" s="22">
        <v>189529</v>
      </c>
    </row>
    <row r="128" spans="1:9" x14ac:dyDescent="0.2">
      <c r="A128" s="189" t="s">
        <v>95</v>
      </c>
      <c r="B128" s="189"/>
      <c r="C128" s="189"/>
      <c r="D128" s="189"/>
      <c r="E128" s="189"/>
      <c r="F128" s="189"/>
      <c r="G128" s="14">
        <v>120</v>
      </c>
      <c r="H128" s="22">
        <v>113783</v>
      </c>
      <c r="I128" s="22">
        <v>8930</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8883</v>
      </c>
      <c r="I131" s="22">
        <v>0</v>
      </c>
    </row>
    <row r="132" spans="1:9" ht="22.15" customHeight="1" x14ac:dyDescent="0.2">
      <c r="A132" s="206" t="s">
        <v>99</v>
      </c>
      <c r="B132" s="206"/>
      <c r="C132" s="206"/>
      <c r="D132" s="206"/>
      <c r="E132" s="206"/>
      <c r="F132" s="206"/>
      <c r="G132" s="14">
        <v>124</v>
      </c>
      <c r="H132" s="22">
        <v>39930</v>
      </c>
      <c r="I132" s="22">
        <v>39930</v>
      </c>
    </row>
    <row r="133" spans="1:9" ht="12.75" customHeight="1" x14ac:dyDescent="0.2">
      <c r="A133" s="191" t="s">
        <v>359</v>
      </c>
      <c r="B133" s="191"/>
      <c r="C133" s="191"/>
      <c r="D133" s="191"/>
      <c r="E133" s="191"/>
      <c r="F133" s="191"/>
      <c r="G133" s="15">
        <v>125</v>
      </c>
      <c r="H133" s="23">
        <f>H75+H98+H105+H117+H132</f>
        <v>73506642</v>
      </c>
      <c r="I133" s="23">
        <f>I75+I98+I105+I117+I132</f>
        <v>72176403</v>
      </c>
    </row>
    <row r="134" spans="1:9" x14ac:dyDescent="0.2">
      <c r="A134" s="206" t="s">
        <v>100</v>
      </c>
      <c r="B134" s="206"/>
      <c r="C134" s="206"/>
      <c r="D134" s="206"/>
      <c r="E134" s="206"/>
      <c r="F134" s="20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25" right="0.25"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0" zoomScaleNormal="100" zoomScaleSheetLayoutView="110" workbookViewId="0">
      <selection activeCell="I92" sqref="I92"/>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462</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463</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360</v>
      </c>
      <c r="B8" s="224"/>
      <c r="C8" s="224"/>
      <c r="D8" s="224"/>
      <c r="E8" s="224"/>
      <c r="F8" s="224"/>
      <c r="G8" s="15">
        <v>1</v>
      </c>
      <c r="H8" s="107">
        <f>SUM(H9:H13)</f>
        <v>1801006</v>
      </c>
      <c r="I8" s="107">
        <f>SUM(I9:I13)</f>
        <v>1801006</v>
      </c>
      <c r="J8" s="107">
        <f>SUM(J9:J13)</f>
        <v>575085</v>
      </c>
      <c r="K8" s="107">
        <f>SUM(K9:K13)</f>
        <v>575085</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576</v>
      </c>
      <c r="I10" s="108">
        <v>576</v>
      </c>
      <c r="J10" s="108">
        <v>981</v>
      </c>
      <c r="K10" s="108">
        <v>981</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1800430</v>
      </c>
      <c r="I13" s="108">
        <v>1800430</v>
      </c>
      <c r="J13" s="108">
        <v>574104</v>
      </c>
      <c r="K13" s="108">
        <v>574104</v>
      </c>
    </row>
    <row r="14" spans="1:11" ht="12.75" customHeight="1" x14ac:dyDescent="0.2">
      <c r="A14" s="224" t="s">
        <v>361</v>
      </c>
      <c r="B14" s="224"/>
      <c r="C14" s="224"/>
      <c r="D14" s="224"/>
      <c r="E14" s="224"/>
      <c r="F14" s="224"/>
      <c r="G14" s="15">
        <v>7</v>
      </c>
      <c r="H14" s="107">
        <f>H15+H16+H20+H24+H25+H26+H29+H36</f>
        <v>2452942</v>
      </c>
      <c r="I14" s="107">
        <f>I15+I16+I20+I24+I25+I26+I29+I36</f>
        <v>2452942</v>
      </c>
      <c r="J14" s="107">
        <f>J15+J16+J20+J24+J25+J26+J29+J36</f>
        <v>2045996</v>
      </c>
      <c r="K14" s="107">
        <f>K15+K16+K20+K24+K25+K26+K29+K36</f>
        <v>2045996</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441</v>
      </c>
      <c r="B16" s="190"/>
      <c r="C16" s="190"/>
      <c r="D16" s="190"/>
      <c r="E16" s="190"/>
      <c r="F16" s="190"/>
      <c r="G16" s="15">
        <v>9</v>
      </c>
      <c r="H16" s="107">
        <f>SUM(H17:H19)</f>
        <v>182282</v>
      </c>
      <c r="I16" s="107">
        <f>SUM(I17:I19)</f>
        <v>182282</v>
      </c>
      <c r="J16" s="107">
        <f>SUM(J17:J19)</f>
        <v>139544</v>
      </c>
      <c r="K16" s="107">
        <f>SUM(K17:K19)</f>
        <v>139544</v>
      </c>
    </row>
    <row r="17" spans="1:11" ht="12.75" customHeight="1" x14ac:dyDescent="0.2">
      <c r="A17" s="225" t="s">
        <v>120</v>
      </c>
      <c r="B17" s="225"/>
      <c r="C17" s="225"/>
      <c r="D17" s="225"/>
      <c r="E17" s="225"/>
      <c r="F17" s="225"/>
      <c r="G17" s="14">
        <v>10</v>
      </c>
      <c r="H17" s="108">
        <v>32758</v>
      </c>
      <c r="I17" s="108">
        <v>32758</v>
      </c>
      <c r="J17" s="108">
        <v>33359</v>
      </c>
      <c r="K17" s="108">
        <v>33359</v>
      </c>
    </row>
    <row r="18" spans="1:11" ht="12.75" customHeight="1" x14ac:dyDescent="0.2">
      <c r="A18" s="225" t="s">
        <v>121</v>
      </c>
      <c r="B18" s="225"/>
      <c r="C18" s="225"/>
      <c r="D18" s="225"/>
      <c r="E18" s="225"/>
      <c r="F18" s="225"/>
      <c r="G18" s="14">
        <v>11</v>
      </c>
      <c r="H18" s="108">
        <v>0</v>
      </c>
      <c r="I18" s="108">
        <v>0</v>
      </c>
      <c r="J18" s="108">
        <v>0</v>
      </c>
      <c r="K18" s="108">
        <v>0</v>
      </c>
    </row>
    <row r="19" spans="1:11" ht="12.75" customHeight="1" x14ac:dyDescent="0.2">
      <c r="A19" s="225" t="s">
        <v>122</v>
      </c>
      <c r="B19" s="225"/>
      <c r="C19" s="225"/>
      <c r="D19" s="225"/>
      <c r="E19" s="225"/>
      <c r="F19" s="225"/>
      <c r="G19" s="14">
        <v>12</v>
      </c>
      <c r="H19" s="108">
        <v>149524</v>
      </c>
      <c r="I19" s="108">
        <v>149524</v>
      </c>
      <c r="J19" s="108">
        <v>106185</v>
      </c>
      <c r="K19" s="108">
        <v>106185</v>
      </c>
    </row>
    <row r="20" spans="1:11" ht="12.75" customHeight="1" x14ac:dyDescent="0.2">
      <c r="A20" s="190" t="s">
        <v>442</v>
      </c>
      <c r="B20" s="190"/>
      <c r="C20" s="190"/>
      <c r="D20" s="190"/>
      <c r="E20" s="190"/>
      <c r="F20" s="190"/>
      <c r="G20" s="15">
        <v>13</v>
      </c>
      <c r="H20" s="107">
        <f>SUM(H21:H23)</f>
        <v>1114853</v>
      </c>
      <c r="I20" s="107">
        <f>SUM(I21:I23)</f>
        <v>1114853</v>
      </c>
      <c r="J20" s="107">
        <f>SUM(J21:J23)</f>
        <v>947107</v>
      </c>
      <c r="K20" s="107">
        <f>SUM(K21:K23)</f>
        <v>947107</v>
      </c>
    </row>
    <row r="21" spans="1:11" ht="12.75" customHeight="1" x14ac:dyDescent="0.2">
      <c r="A21" s="225" t="s">
        <v>105</v>
      </c>
      <c r="B21" s="225"/>
      <c r="C21" s="225"/>
      <c r="D21" s="225"/>
      <c r="E21" s="225"/>
      <c r="F21" s="225"/>
      <c r="G21" s="14">
        <v>14</v>
      </c>
      <c r="H21" s="108">
        <v>707761</v>
      </c>
      <c r="I21" s="108">
        <v>707761</v>
      </c>
      <c r="J21" s="108">
        <v>613003</v>
      </c>
      <c r="K21" s="108">
        <v>613003</v>
      </c>
    </row>
    <row r="22" spans="1:11" ht="12.75" customHeight="1" x14ac:dyDescent="0.2">
      <c r="A22" s="225" t="s">
        <v>106</v>
      </c>
      <c r="B22" s="225"/>
      <c r="C22" s="225"/>
      <c r="D22" s="225"/>
      <c r="E22" s="225"/>
      <c r="F22" s="225"/>
      <c r="G22" s="14">
        <v>15</v>
      </c>
      <c r="H22" s="108">
        <v>249450</v>
      </c>
      <c r="I22" s="108">
        <v>249450</v>
      </c>
      <c r="J22" s="108">
        <v>200261</v>
      </c>
      <c r="K22" s="108">
        <v>200261</v>
      </c>
    </row>
    <row r="23" spans="1:11" ht="12.75" customHeight="1" x14ac:dyDescent="0.2">
      <c r="A23" s="225" t="s">
        <v>107</v>
      </c>
      <c r="B23" s="225"/>
      <c r="C23" s="225"/>
      <c r="D23" s="225"/>
      <c r="E23" s="225"/>
      <c r="F23" s="225"/>
      <c r="G23" s="14">
        <v>16</v>
      </c>
      <c r="H23" s="108">
        <v>157642</v>
      </c>
      <c r="I23" s="108">
        <v>157642</v>
      </c>
      <c r="J23" s="108">
        <v>133843</v>
      </c>
      <c r="K23" s="108">
        <v>133843</v>
      </c>
    </row>
    <row r="24" spans="1:11" ht="12.75" customHeight="1" x14ac:dyDescent="0.2">
      <c r="A24" s="189" t="s">
        <v>108</v>
      </c>
      <c r="B24" s="189"/>
      <c r="C24" s="189"/>
      <c r="D24" s="189"/>
      <c r="E24" s="189"/>
      <c r="F24" s="189"/>
      <c r="G24" s="14">
        <v>17</v>
      </c>
      <c r="H24" s="108">
        <v>813647</v>
      </c>
      <c r="I24" s="108">
        <v>813647</v>
      </c>
      <c r="J24" s="108">
        <v>785331</v>
      </c>
      <c r="K24" s="108">
        <v>785331</v>
      </c>
    </row>
    <row r="25" spans="1:11" ht="12.75" customHeight="1" x14ac:dyDescent="0.2">
      <c r="A25" s="189" t="s">
        <v>109</v>
      </c>
      <c r="B25" s="189"/>
      <c r="C25" s="189"/>
      <c r="D25" s="189"/>
      <c r="E25" s="189"/>
      <c r="F25" s="189"/>
      <c r="G25" s="14">
        <v>18</v>
      </c>
      <c r="H25" s="108">
        <v>342160</v>
      </c>
      <c r="I25" s="108">
        <v>342160</v>
      </c>
      <c r="J25" s="108">
        <v>174014</v>
      </c>
      <c r="K25" s="108">
        <v>174014</v>
      </c>
    </row>
    <row r="26" spans="1:11" ht="12.75" customHeight="1" x14ac:dyDescent="0.2">
      <c r="A26" s="190" t="s">
        <v>443</v>
      </c>
      <c r="B26" s="190"/>
      <c r="C26" s="190"/>
      <c r="D26" s="190"/>
      <c r="E26" s="190"/>
      <c r="F26" s="190"/>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444</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0</v>
      </c>
      <c r="I36" s="108">
        <v>0</v>
      </c>
      <c r="J36" s="108">
        <v>0</v>
      </c>
      <c r="K36" s="108">
        <v>0</v>
      </c>
    </row>
    <row r="37" spans="1:11" ht="12.75" customHeight="1" x14ac:dyDescent="0.2">
      <c r="A37" s="224" t="s">
        <v>362</v>
      </c>
      <c r="B37" s="224"/>
      <c r="C37" s="224"/>
      <c r="D37" s="224"/>
      <c r="E37" s="224"/>
      <c r="F37" s="224"/>
      <c r="G37" s="15">
        <v>30</v>
      </c>
      <c r="H37" s="107">
        <f>SUM(H38:H47)</f>
        <v>399</v>
      </c>
      <c r="I37" s="107">
        <f>SUM(I38:I47)</f>
        <v>399</v>
      </c>
      <c r="J37" s="107">
        <f>SUM(J38:J47)</f>
        <v>1188</v>
      </c>
      <c r="K37" s="107">
        <f>SUM(K38:K47)</f>
        <v>1188</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399</v>
      </c>
      <c r="I44" s="108">
        <v>399</v>
      </c>
      <c r="J44" s="108">
        <v>1176</v>
      </c>
      <c r="K44" s="108">
        <v>1176</v>
      </c>
    </row>
    <row r="45" spans="1:11" ht="12.75" customHeight="1" x14ac:dyDescent="0.2">
      <c r="A45" s="189" t="s">
        <v>138</v>
      </c>
      <c r="B45" s="189"/>
      <c r="C45" s="189"/>
      <c r="D45" s="189"/>
      <c r="E45" s="189"/>
      <c r="F45" s="189"/>
      <c r="G45" s="14">
        <v>38</v>
      </c>
      <c r="H45" s="108">
        <v>0</v>
      </c>
      <c r="I45" s="108">
        <v>0</v>
      </c>
      <c r="J45" s="108">
        <v>12</v>
      </c>
      <c r="K45" s="108">
        <v>12</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363</v>
      </c>
      <c r="B48" s="224"/>
      <c r="C48" s="224"/>
      <c r="D48" s="224"/>
      <c r="E48" s="224"/>
      <c r="F48" s="224"/>
      <c r="G48" s="15">
        <v>41</v>
      </c>
      <c r="H48" s="107">
        <f>SUM(H49:H55)</f>
        <v>1582</v>
      </c>
      <c r="I48" s="107">
        <f>SUM(I49:I55)</f>
        <v>1582</v>
      </c>
      <c r="J48" s="107">
        <f>SUM(J49:J55)</f>
        <v>889</v>
      </c>
      <c r="K48" s="107">
        <f>SUM(K49:K55)</f>
        <v>889</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540</v>
      </c>
      <c r="I51" s="108">
        <v>540</v>
      </c>
      <c r="J51" s="108">
        <v>202</v>
      </c>
      <c r="K51" s="108">
        <v>202</v>
      </c>
    </row>
    <row r="52" spans="1:11" ht="12.75" customHeight="1" x14ac:dyDescent="0.2">
      <c r="A52" s="228" t="s">
        <v>144</v>
      </c>
      <c r="B52" s="228"/>
      <c r="C52" s="228"/>
      <c r="D52" s="228"/>
      <c r="E52" s="228"/>
      <c r="F52" s="228"/>
      <c r="G52" s="14">
        <v>45</v>
      </c>
      <c r="H52" s="108">
        <v>1042</v>
      </c>
      <c r="I52" s="108">
        <v>1042</v>
      </c>
      <c r="J52" s="108">
        <v>687</v>
      </c>
      <c r="K52" s="108">
        <v>687</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364</v>
      </c>
      <c r="B60" s="224"/>
      <c r="C60" s="224"/>
      <c r="D60" s="224"/>
      <c r="E60" s="224"/>
      <c r="F60" s="224"/>
      <c r="G60" s="15">
        <v>53</v>
      </c>
      <c r="H60" s="107">
        <f>H8+H37+H56+H57</f>
        <v>1801405</v>
      </c>
      <c r="I60" s="107">
        <f t="shared" ref="I60:K60" si="0">I8+I37+I56+I57</f>
        <v>1801405</v>
      </c>
      <c r="J60" s="107">
        <f t="shared" si="0"/>
        <v>576273</v>
      </c>
      <c r="K60" s="107">
        <f t="shared" si="0"/>
        <v>576273</v>
      </c>
    </row>
    <row r="61" spans="1:11" ht="12.75" customHeight="1" x14ac:dyDescent="0.2">
      <c r="A61" s="224" t="s">
        <v>365</v>
      </c>
      <c r="B61" s="224"/>
      <c r="C61" s="224"/>
      <c r="D61" s="224"/>
      <c r="E61" s="224"/>
      <c r="F61" s="224"/>
      <c r="G61" s="15">
        <v>54</v>
      </c>
      <c r="H61" s="107">
        <f>H14+H48+H58+H59</f>
        <v>2454524</v>
      </c>
      <c r="I61" s="107">
        <f t="shared" ref="I61:K61" si="1">I14+I48+I58+I59</f>
        <v>2454524</v>
      </c>
      <c r="J61" s="107">
        <f t="shared" si="1"/>
        <v>2046885</v>
      </c>
      <c r="K61" s="107">
        <f t="shared" si="1"/>
        <v>2046885</v>
      </c>
    </row>
    <row r="62" spans="1:11" ht="12.75" customHeight="1" x14ac:dyDescent="0.2">
      <c r="A62" s="224" t="s">
        <v>366</v>
      </c>
      <c r="B62" s="224"/>
      <c r="C62" s="224"/>
      <c r="D62" s="224"/>
      <c r="E62" s="224"/>
      <c r="F62" s="224"/>
      <c r="G62" s="15">
        <v>55</v>
      </c>
      <c r="H62" s="107">
        <f>H60-H61</f>
        <v>-653119</v>
      </c>
      <c r="I62" s="107">
        <f t="shared" ref="I62:K62" si="2">I60-I61</f>
        <v>-653119</v>
      </c>
      <c r="J62" s="107">
        <f t="shared" si="2"/>
        <v>-1470612</v>
      </c>
      <c r="K62" s="107">
        <f t="shared" si="2"/>
        <v>-1470612</v>
      </c>
    </row>
    <row r="63" spans="1:11" ht="12.75" customHeight="1" x14ac:dyDescent="0.2">
      <c r="A63" s="229" t="s">
        <v>367</v>
      </c>
      <c r="B63" s="229"/>
      <c r="C63" s="229"/>
      <c r="D63" s="229"/>
      <c r="E63" s="229"/>
      <c r="F63" s="229"/>
      <c r="G63" s="15">
        <v>56</v>
      </c>
      <c r="H63" s="107">
        <f>+IF((H60-H61)&gt;0,(H60-H61),0)</f>
        <v>0</v>
      </c>
      <c r="I63" s="107">
        <f t="shared" ref="I63:K63" si="3">+IF((I60-I61)&gt;0,(I60-I61),0)</f>
        <v>0</v>
      </c>
      <c r="J63" s="107">
        <f t="shared" si="3"/>
        <v>0</v>
      </c>
      <c r="K63" s="107">
        <f t="shared" si="3"/>
        <v>0</v>
      </c>
    </row>
    <row r="64" spans="1:11" ht="12.75" customHeight="1" x14ac:dyDescent="0.2">
      <c r="A64" s="229" t="s">
        <v>368</v>
      </c>
      <c r="B64" s="229"/>
      <c r="C64" s="229"/>
      <c r="D64" s="229"/>
      <c r="E64" s="229"/>
      <c r="F64" s="229"/>
      <c r="G64" s="15">
        <v>57</v>
      </c>
      <c r="H64" s="107">
        <f>+IF((H60-H61)&lt;0,(H60-H61),0)</f>
        <v>-653119</v>
      </c>
      <c r="I64" s="107">
        <f t="shared" ref="I64:K64" si="4">+IF((I60-I61)&lt;0,(I60-I61),0)</f>
        <v>-653119</v>
      </c>
      <c r="J64" s="107">
        <f t="shared" si="4"/>
        <v>-1470612</v>
      </c>
      <c r="K64" s="107">
        <f t="shared" si="4"/>
        <v>-1470612</v>
      </c>
    </row>
    <row r="65" spans="1:11" ht="12.75" customHeight="1" x14ac:dyDescent="0.2">
      <c r="A65" s="230" t="s">
        <v>111</v>
      </c>
      <c r="B65" s="230"/>
      <c r="C65" s="230"/>
      <c r="D65" s="230"/>
      <c r="E65" s="230"/>
      <c r="F65" s="230"/>
      <c r="G65" s="14">
        <v>58</v>
      </c>
      <c r="H65" s="108">
        <v>-124861</v>
      </c>
      <c r="I65" s="108">
        <v>-124861</v>
      </c>
      <c r="J65" s="108">
        <v>0</v>
      </c>
      <c r="K65" s="108">
        <v>0</v>
      </c>
    </row>
    <row r="66" spans="1:11" ht="12.75" customHeight="1" x14ac:dyDescent="0.2">
      <c r="A66" s="224" t="s">
        <v>369</v>
      </c>
      <c r="B66" s="224"/>
      <c r="C66" s="224"/>
      <c r="D66" s="224"/>
      <c r="E66" s="224"/>
      <c r="F66" s="224"/>
      <c r="G66" s="15">
        <v>59</v>
      </c>
      <c r="H66" s="107">
        <f>H62-H65</f>
        <v>-528258</v>
      </c>
      <c r="I66" s="107">
        <f t="shared" ref="I66:K66" si="5">I62-I65</f>
        <v>-528258</v>
      </c>
      <c r="J66" s="107">
        <f t="shared" si="5"/>
        <v>-1470612</v>
      </c>
      <c r="K66" s="107">
        <f t="shared" si="5"/>
        <v>-1470612</v>
      </c>
    </row>
    <row r="67" spans="1:11" ht="12.75" customHeight="1" x14ac:dyDescent="0.2">
      <c r="A67" s="229" t="s">
        <v>370</v>
      </c>
      <c r="B67" s="229"/>
      <c r="C67" s="229"/>
      <c r="D67" s="229"/>
      <c r="E67" s="229"/>
      <c r="F67" s="229"/>
      <c r="G67" s="15">
        <v>60</v>
      </c>
      <c r="H67" s="107">
        <f>+IF((H62-H65)&gt;0,(H62-H65),0)</f>
        <v>0</v>
      </c>
      <c r="I67" s="107">
        <f t="shared" ref="I67:K67" si="6">+IF((I62-I65)&gt;0,(I62-I65),0)</f>
        <v>0</v>
      </c>
      <c r="J67" s="107">
        <f t="shared" si="6"/>
        <v>0</v>
      </c>
      <c r="K67" s="107">
        <f t="shared" si="6"/>
        <v>0</v>
      </c>
    </row>
    <row r="68" spans="1:11" ht="12.75" customHeight="1" x14ac:dyDescent="0.2">
      <c r="A68" s="229" t="s">
        <v>371</v>
      </c>
      <c r="B68" s="229"/>
      <c r="C68" s="229"/>
      <c r="D68" s="229"/>
      <c r="E68" s="229"/>
      <c r="F68" s="229"/>
      <c r="G68" s="15">
        <v>61</v>
      </c>
      <c r="H68" s="107">
        <f>+IF((H62-H65)&lt;0,(H62-H65),0)</f>
        <v>-528258</v>
      </c>
      <c r="I68" s="107">
        <f t="shared" ref="I68:K68" si="7">+IF((I62-I65)&lt;0,(I62-I65),0)</f>
        <v>-528258</v>
      </c>
      <c r="J68" s="107">
        <f t="shared" si="7"/>
        <v>-1470612</v>
      </c>
      <c r="K68" s="107">
        <f t="shared" si="7"/>
        <v>-1470612</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373</v>
      </c>
      <c r="B74" s="229"/>
      <c r="C74" s="229"/>
      <c r="D74" s="229"/>
      <c r="E74" s="229"/>
      <c r="F74" s="229"/>
      <c r="G74" s="15">
        <v>66</v>
      </c>
      <c r="H74" s="130">
        <v>0</v>
      </c>
      <c r="I74" s="130">
        <v>0</v>
      </c>
      <c r="J74" s="130">
        <v>0</v>
      </c>
      <c r="K74" s="130">
        <v>0</v>
      </c>
    </row>
    <row r="75" spans="1:11" ht="12.75" customHeight="1" x14ac:dyDescent="0.2">
      <c r="A75" s="229" t="s">
        <v>374</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30">
        <v>0</v>
      </c>
      <c r="I77" s="130">
        <v>0</v>
      </c>
      <c r="J77" s="130">
        <v>0</v>
      </c>
      <c r="K77" s="130">
        <v>0</v>
      </c>
    </row>
    <row r="78" spans="1:11" ht="12.75" customHeight="1" x14ac:dyDescent="0.2">
      <c r="A78" s="234" t="s">
        <v>376</v>
      </c>
      <c r="B78" s="234"/>
      <c r="C78" s="234"/>
      <c r="D78" s="234"/>
      <c r="E78" s="234"/>
      <c r="F78" s="234"/>
      <c r="G78" s="95">
        <v>69</v>
      </c>
      <c r="H78" s="109">
        <v>0</v>
      </c>
      <c r="I78" s="109">
        <v>0</v>
      </c>
      <c r="J78" s="109">
        <v>0</v>
      </c>
      <c r="K78" s="109">
        <v>0</v>
      </c>
    </row>
    <row r="79" spans="1:11" ht="12.75" customHeight="1" x14ac:dyDescent="0.2">
      <c r="A79" s="234" t="s">
        <v>377</v>
      </c>
      <c r="B79" s="234"/>
      <c r="C79" s="234"/>
      <c r="D79" s="234"/>
      <c r="E79" s="234"/>
      <c r="F79" s="234"/>
      <c r="G79" s="95">
        <v>70</v>
      </c>
      <c r="H79" s="109">
        <v>0</v>
      </c>
      <c r="I79" s="109">
        <v>0</v>
      </c>
      <c r="J79" s="109">
        <v>0</v>
      </c>
      <c r="K79" s="109">
        <v>0</v>
      </c>
    </row>
    <row r="80" spans="1:11" ht="12.75" customHeight="1" x14ac:dyDescent="0.2">
      <c r="A80" s="224" t="s">
        <v>378</v>
      </c>
      <c r="B80" s="224"/>
      <c r="C80" s="224"/>
      <c r="D80" s="224"/>
      <c r="E80" s="224"/>
      <c r="F80" s="224"/>
      <c r="G80" s="15">
        <v>71</v>
      </c>
      <c r="H80" s="130">
        <v>0</v>
      </c>
      <c r="I80" s="130">
        <v>0</v>
      </c>
      <c r="J80" s="130">
        <v>0</v>
      </c>
      <c r="K80" s="130">
        <v>0</v>
      </c>
    </row>
    <row r="81" spans="1:11" ht="12.75" customHeight="1" x14ac:dyDescent="0.2">
      <c r="A81" s="224" t="s">
        <v>379</v>
      </c>
      <c r="B81" s="224"/>
      <c r="C81" s="224"/>
      <c r="D81" s="224"/>
      <c r="E81" s="224"/>
      <c r="F81" s="224"/>
      <c r="G81" s="15">
        <v>72</v>
      </c>
      <c r="H81" s="130">
        <v>0</v>
      </c>
      <c r="I81" s="130">
        <v>0</v>
      </c>
      <c r="J81" s="130">
        <v>0</v>
      </c>
      <c r="K81" s="130">
        <v>0</v>
      </c>
    </row>
    <row r="82" spans="1:11" ht="12.75" customHeight="1" x14ac:dyDescent="0.2">
      <c r="A82" s="229" t="s">
        <v>380</v>
      </c>
      <c r="B82" s="229"/>
      <c r="C82" s="229"/>
      <c r="D82" s="229"/>
      <c r="E82" s="229"/>
      <c r="F82" s="229"/>
      <c r="G82" s="15">
        <v>73</v>
      </c>
      <c r="H82" s="130">
        <v>0</v>
      </c>
      <c r="I82" s="130">
        <v>0</v>
      </c>
      <c r="J82" s="130">
        <v>0</v>
      </c>
      <c r="K82" s="130">
        <v>0</v>
      </c>
    </row>
    <row r="83" spans="1:11" ht="12.75" customHeight="1" x14ac:dyDescent="0.2">
      <c r="A83" s="229" t="s">
        <v>381</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-528258</v>
      </c>
      <c r="I89" s="111">
        <v>-528258</v>
      </c>
      <c r="J89" s="111">
        <v>-1470612</v>
      </c>
      <c r="K89" s="111">
        <v>-1470612</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383</v>
      </c>
      <c r="B92" s="228"/>
      <c r="C92" s="228"/>
      <c r="D92" s="228"/>
      <c r="E92" s="228"/>
      <c r="F92" s="228"/>
      <c r="G92" s="15">
        <v>81</v>
      </c>
      <c r="H92" s="111">
        <v>0</v>
      </c>
      <c r="I92" s="111">
        <v>0</v>
      </c>
      <c r="J92" s="111">
        <v>0</v>
      </c>
      <c r="K92" s="111">
        <v>0</v>
      </c>
    </row>
    <row r="93" spans="1:11" ht="38.25" customHeight="1" x14ac:dyDescent="0.2">
      <c r="A93" s="228" t="s">
        <v>384</v>
      </c>
      <c r="B93" s="228"/>
      <c r="C93" s="228"/>
      <c r="D93" s="228"/>
      <c r="E93" s="228"/>
      <c r="F93" s="228"/>
      <c r="G93" s="15">
        <v>82</v>
      </c>
      <c r="H93" s="111">
        <v>0</v>
      </c>
      <c r="I93" s="111">
        <v>0</v>
      </c>
      <c r="J93" s="111">
        <v>0</v>
      </c>
      <c r="K93" s="111">
        <v>0</v>
      </c>
    </row>
    <row r="94" spans="1:11" ht="38.25" customHeight="1" x14ac:dyDescent="0.2">
      <c r="A94" s="228" t="s">
        <v>385</v>
      </c>
      <c r="B94" s="228"/>
      <c r="C94" s="228"/>
      <c r="D94" s="228"/>
      <c r="E94" s="228"/>
      <c r="F94" s="228"/>
      <c r="G94" s="15">
        <v>83</v>
      </c>
      <c r="H94" s="111">
        <v>0</v>
      </c>
      <c r="I94" s="111">
        <v>0</v>
      </c>
      <c r="J94" s="111">
        <v>0</v>
      </c>
      <c r="K94" s="111">
        <v>0</v>
      </c>
    </row>
    <row r="95" spans="1:11" x14ac:dyDescent="0.2">
      <c r="A95" s="228" t="s">
        <v>386</v>
      </c>
      <c r="B95" s="228"/>
      <c r="C95" s="228"/>
      <c r="D95" s="228"/>
      <c r="E95" s="228"/>
      <c r="F95" s="228"/>
      <c r="G95" s="15">
        <v>84</v>
      </c>
      <c r="H95" s="111">
        <v>0</v>
      </c>
      <c r="I95" s="111">
        <v>0</v>
      </c>
      <c r="J95" s="111">
        <v>0</v>
      </c>
      <c r="K95" s="111">
        <v>0</v>
      </c>
    </row>
    <row r="96" spans="1:11" x14ac:dyDescent="0.2">
      <c r="A96" s="228" t="s">
        <v>387</v>
      </c>
      <c r="B96" s="228"/>
      <c r="C96" s="228"/>
      <c r="D96" s="228"/>
      <c r="E96" s="228"/>
      <c r="F96" s="228"/>
      <c r="G96" s="15">
        <v>85</v>
      </c>
      <c r="H96" s="111">
        <v>0</v>
      </c>
      <c r="I96" s="111">
        <v>0</v>
      </c>
      <c r="J96" s="111">
        <v>0</v>
      </c>
      <c r="K96" s="111">
        <v>0</v>
      </c>
    </row>
    <row r="97" spans="1:11" ht="26.25" customHeight="1" x14ac:dyDescent="0.2">
      <c r="A97" s="228" t="s">
        <v>388</v>
      </c>
      <c r="B97" s="228"/>
      <c r="C97" s="228"/>
      <c r="D97" s="228"/>
      <c r="E97" s="228"/>
      <c r="F97" s="228"/>
      <c r="G97" s="15">
        <v>86</v>
      </c>
      <c r="H97" s="111">
        <v>0</v>
      </c>
      <c r="I97" s="111">
        <v>0</v>
      </c>
      <c r="J97" s="111">
        <v>0</v>
      </c>
      <c r="K97" s="111">
        <v>0</v>
      </c>
    </row>
    <row r="98" spans="1:11" ht="25.5" customHeight="1" x14ac:dyDescent="0.2">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389</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390</v>
      </c>
      <c r="B104" s="228"/>
      <c r="C104" s="228"/>
      <c r="D104" s="228"/>
      <c r="E104" s="228"/>
      <c r="F104" s="228"/>
      <c r="G104" s="14">
        <v>93</v>
      </c>
      <c r="H104" s="111">
        <v>0</v>
      </c>
      <c r="I104" s="111">
        <v>0</v>
      </c>
      <c r="J104" s="111">
        <v>0</v>
      </c>
      <c r="K104" s="111">
        <v>0</v>
      </c>
    </row>
    <row r="105" spans="1:11" ht="26.25" customHeight="1" x14ac:dyDescent="0.2">
      <c r="A105" s="228" t="s">
        <v>391</v>
      </c>
      <c r="B105" s="228"/>
      <c r="C105" s="228"/>
      <c r="D105" s="228"/>
      <c r="E105" s="228"/>
      <c r="F105" s="228"/>
      <c r="G105" s="14">
        <v>94</v>
      </c>
      <c r="H105" s="111">
        <v>0</v>
      </c>
      <c r="I105" s="111">
        <v>0</v>
      </c>
      <c r="J105" s="111">
        <v>0</v>
      </c>
      <c r="K105" s="111">
        <v>0</v>
      </c>
    </row>
    <row r="106" spans="1:11" x14ac:dyDescent="0.2">
      <c r="A106" s="228" t="s">
        <v>392</v>
      </c>
      <c r="B106" s="228"/>
      <c r="C106" s="228"/>
      <c r="D106" s="228"/>
      <c r="E106" s="228"/>
      <c r="F106" s="228"/>
      <c r="G106" s="14">
        <v>95</v>
      </c>
      <c r="H106" s="111">
        <v>0</v>
      </c>
      <c r="I106" s="111">
        <v>0</v>
      </c>
      <c r="J106" s="111">
        <v>0</v>
      </c>
      <c r="K106" s="111">
        <v>0</v>
      </c>
    </row>
    <row r="107" spans="1:11" ht="24.75" customHeight="1" x14ac:dyDescent="0.2">
      <c r="A107" s="228" t="s">
        <v>393</v>
      </c>
      <c r="B107" s="228"/>
      <c r="C107" s="228"/>
      <c r="D107" s="228"/>
      <c r="E107" s="228"/>
      <c r="F107" s="228"/>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-528258</v>
      </c>
      <c r="I109" s="110">
        <f>I89+I108</f>
        <v>-528258</v>
      </c>
      <c r="J109" s="110">
        <f t="shared" ref="J109:K109" si="12">J89+J108</f>
        <v>-1470612</v>
      </c>
      <c r="K109" s="110">
        <f t="shared" si="12"/>
        <v>-1470612</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topLeftCell="A40" zoomScale="110" zoomScaleNormal="100" workbookViewId="0">
      <selection activeCell="I52" sqref="I5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464</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465</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-653119</v>
      </c>
      <c r="I8" s="123">
        <v>-1470612</v>
      </c>
    </row>
    <row r="9" spans="1:9" ht="12.75" customHeight="1" x14ac:dyDescent="0.2">
      <c r="A9" s="248" t="s">
        <v>171</v>
      </c>
      <c r="B9" s="248"/>
      <c r="C9" s="248"/>
      <c r="D9" s="248"/>
      <c r="E9" s="248"/>
      <c r="F9" s="248"/>
      <c r="G9" s="124">
        <v>2</v>
      </c>
      <c r="H9" s="125">
        <f>H10+H11+H12+H13+H14+H15+H16+H17</f>
        <v>383571</v>
      </c>
      <c r="I9" s="125">
        <f>I10+I11+I12+I13+I14+I15+I16+I17</f>
        <v>785331</v>
      </c>
    </row>
    <row r="10" spans="1:9" ht="12.75" customHeight="1" x14ac:dyDescent="0.2">
      <c r="A10" s="225" t="s">
        <v>172</v>
      </c>
      <c r="B10" s="225"/>
      <c r="C10" s="225"/>
      <c r="D10" s="225"/>
      <c r="E10" s="225"/>
      <c r="F10" s="225"/>
      <c r="G10" s="122">
        <v>3</v>
      </c>
      <c r="H10" s="123">
        <v>813647</v>
      </c>
      <c r="I10" s="123">
        <v>785331</v>
      </c>
    </row>
    <row r="11" spans="1:9" ht="22.15" customHeight="1" x14ac:dyDescent="0.2">
      <c r="A11" s="225" t="s">
        <v>173</v>
      </c>
      <c r="B11" s="225"/>
      <c r="C11" s="225"/>
      <c r="D11" s="225"/>
      <c r="E11" s="225"/>
      <c r="F11" s="225"/>
      <c r="G11" s="122">
        <v>4</v>
      </c>
      <c r="H11" s="123">
        <v>-430076</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0</v>
      </c>
      <c r="I13" s="123">
        <v>0</v>
      </c>
    </row>
    <row r="14" spans="1:9" ht="12.75" customHeight="1" x14ac:dyDescent="0.2">
      <c r="A14" s="225" t="s">
        <v>176</v>
      </c>
      <c r="B14" s="225"/>
      <c r="C14" s="225"/>
      <c r="D14" s="225"/>
      <c r="E14" s="225"/>
      <c r="F14" s="225"/>
      <c r="G14" s="122">
        <v>7</v>
      </c>
      <c r="H14" s="123">
        <v>0</v>
      </c>
      <c r="I14" s="123">
        <v>0</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0</v>
      </c>
      <c r="I16" s="123">
        <v>0</v>
      </c>
    </row>
    <row r="17" spans="1:9" ht="25.15" customHeight="1" x14ac:dyDescent="0.2">
      <c r="A17" s="225" t="s">
        <v>179</v>
      </c>
      <c r="B17" s="225"/>
      <c r="C17" s="225"/>
      <c r="D17" s="225"/>
      <c r="E17" s="225"/>
      <c r="F17" s="225"/>
      <c r="G17" s="122">
        <v>10</v>
      </c>
      <c r="H17" s="123">
        <v>0</v>
      </c>
      <c r="I17" s="123">
        <v>0</v>
      </c>
    </row>
    <row r="18" spans="1:9" ht="28.15" customHeight="1" x14ac:dyDescent="0.2">
      <c r="A18" s="247" t="s">
        <v>307</v>
      </c>
      <c r="B18" s="247"/>
      <c r="C18" s="247"/>
      <c r="D18" s="247"/>
      <c r="E18" s="247"/>
      <c r="F18" s="247"/>
      <c r="G18" s="124">
        <v>11</v>
      </c>
      <c r="H18" s="125">
        <f>H8+H9</f>
        <v>-269548</v>
      </c>
      <c r="I18" s="125">
        <f>I8+I9</f>
        <v>-685281</v>
      </c>
    </row>
    <row r="19" spans="1:9" ht="12.75" customHeight="1" x14ac:dyDescent="0.2">
      <c r="A19" s="248" t="s">
        <v>180</v>
      </c>
      <c r="B19" s="248"/>
      <c r="C19" s="248"/>
      <c r="D19" s="248"/>
      <c r="E19" s="248"/>
      <c r="F19" s="248"/>
      <c r="G19" s="124">
        <v>12</v>
      </c>
      <c r="H19" s="125">
        <f>H20+H21+H22+H23</f>
        <v>-1232224</v>
      </c>
      <c r="I19" s="125">
        <f>I20+I21+I22+I23</f>
        <v>287752</v>
      </c>
    </row>
    <row r="20" spans="1:9" ht="12.75" customHeight="1" x14ac:dyDescent="0.2">
      <c r="A20" s="225" t="s">
        <v>181</v>
      </c>
      <c r="B20" s="225"/>
      <c r="C20" s="225"/>
      <c r="D20" s="225"/>
      <c r="E20" s="225"/>
      <c r="F20" s="225"/>
      <c r="G20" s="122">
        <v>13</v>
      </c>
      <c r="H20" s="123">
        <v>-1184033</v>
      </c>
      <c r="I20" s="123">
        <v>-147597</v>
      </c>
    </row>
    <row r="21" spans="1:9" ht="12.75" customHeight="1" x14ac:dyDescent="0.2">
      <c r="A21" s="225" t="s">
        <v>182</v>
      </c>
      <c r="B21" s="225"/>
      <c r="C21" s="225"/>
      <c r="D21" s="225"/>
      <c r="E21" s="225"/>
      <c r="F21" s="225"/>
      <c r="G21" s="122">
        <v>14</v>
      </c>
      <c r="H21" s="123">
        <v>-83005</v>
      </c>
      <c r="I21" s="123">
        <v>248687</v>
      </c>
    </row>
    <row r="22" spans="1:9" ht="12.75" customHeight="1" x14ac:dyDescent="0.2">
      <c r="A22" s="225" t="s">
        <v>183</v>
      </c>
      <c r="B22" s="225"/>
      <c r="C22" s="225"/>
      <c r="D22" s="225"/>
      <c r="E22" s="225"/>
      <c r="F22" s="225"/>
      <c r="G22" s="122">
        <v>15</v>
      </c>
      <c r="H22" s="123">
        <v>34814</v>
      </c>
      <c r="I22" s="123">
        <v>0</v>
      </c>
    </row>
    <row r="23" spans="1:9" ht="12.75" customHeight="1" x14ac:dyDescent="0.2">
      <c r="A23" s="225" t="s">
        <v>184</v>
      </c>
      <c r="B23" s="225"/>
      <c r="C23" s="225"/>
      <c r="D23" s="225"/>
      <c r="E23" s="225"/>
      <c r="F23" s="225"/>
      <c r="G23" s="122">
        <v>16</v>
      </c>
      <c r="H23" s="123">
        <v>0</v>
      </c>
      <c r="I23" s="123">
        <v>186662</v>
      </c>
    </row>
    <row r="24" spans="1:9" ht="12.75" customHeight="1" x14ac:dyDescent="0.2">
      <c r="A24" s="247" t="s">
        <v>185</v>
      </c>
      <c r="B24" s="247"/>
      <c r="C24" s="247"/>
      <c r="D24" s="247"/>
      <c r="E24" s="247"/>
      <c r="F24" s="247"/>
      <c r="G24" s="124">
        <v>17</v>
      </c>
      <c r="H24" s="125">
        <f>H18+H19</f>
        <v>-1501772</v>
      </c>
      <c r="I24" s="125">
        <f>I18+I19</f>
        <v>-397529</v>
      </c>
    </row>
    <row r="25" spans="1:9" ht="12.75" customHeight="1" x14ac:dyDescent="0.2">
      <c r="A25" s="189" t="s">
        <v>186</v>
      </c>
      <c r="B25" s="189"/>
      <c r="C25" s="189"/>
      <c r="D25" s="189"/>
      <c r="E25" s="189"/>
      <c r="F25" s="189"/>
      <c r="G25" s="122">
        <v>18</v>
      </c>
      <c r="H25" s="123">
        <v>0</v>
      </c>
      <c r="I25" s="123">
        <v>1176</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-1501772</v>
      </c>
      <c r="I27" s="125">
        <f>I24+I25+I26</f>
        <v>-396353</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2705000</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399</v>
      </c>
      <c r="I31" s="126">
        <v>202</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2705399</v>
      </c>
      <c r="I35" s="127">
        <f>I29+I30+I31+I32+I33+I34</f>
        <v>202</v>
      </c>
    </row>
    <row r="36" spans="1:9" ht="22.9" customHeight="1" x14ac:dyDescent="0.2">
      <c r="A36" s="189" t="s">
        <v>197</v>
      </c>
      <c r="B36" s="189"/>
      <c r="C36" s="189"/>
      <c r="D36" s="189"/>
      <c r="E36" s="189"/>
      <c r="F36" s="189"/>
      <c r="G36" s="122">
        <v>28</v>
      </c>
      <c r="H36" s="126">
        <v>-148983</v>
      </c>
      <c r="I36" s="126">
        <v>-64000</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-148983</v>
      </c>
      <c r="I41" s="127">
        <f>I36+I37+I38+I39+I40</f>
        <v>-64000</v>
      </c>
    </row>
    <row r="42" spans="1:9" ht="29.45" customHeight="1" x14ac:dyDescent="0.2">
      <c r="A42" s="252" t="s">
        <v>203</v>
      </c>
      <c r="B42" s="252"/>
      <c r="C42" s="252"/>
      <c r="D42" s="252"/>
      <c r="E42" s="252"/>
      <c r="F42" s="252"/>
      <c r="G42" s="124">
        <v>34</v>
      </c>
      <c r="H42" s="127">
        <f>H35+H41</f>
        <v>2556416</v>
      </c>
      <c r="I42" s="127">
        <f>I35+I41</f>
        <v>-63798</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0</v>
      </c>
      <c r="I48" s="127">
        <f>I44+I45+I46+I47</f>
        <v>0</v>
      </c>
    </row>
    <row r="49" spans="1:9" ht="24.6" customHeight="1" x14ac:dyDescent="0.2">
      <c r="A49" s="189" t="s">
        <v>306</v>
      </c>
      <c r="B49" s="189"/>
      <c r="C49" s="189"/>
      <c r="D49" s="189"/>
      <c r="E49" s="189"/>
      <c r="F49" s="189"/>
      <c r="G49" s="122">
        <v>40</v>
      </c>
      <c r="H49" s="126">
        <v>-6738</v>
      </c>
      <c r="I49" s="126">
        <v>-7224</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-2500000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-2506738</v>
      </c>
      <c r="I54" s="127">
        <f>I49+I50+I51+I52+I53</f>
        <v>-7224</v>
      </c>
    </row>
    <row r="55" spans="1:9" ht="29.45" customHeight="1" x14ac:dyDescent="0.2">
      <c r="A55" s="252" t="s">
        <v>215</v>
      </c>
      <c r="B55" s="252"/>
      <c r="C55" s="252"/>
      <c r="D55" s="252"/>
      <c r="E55" s="252"/>
      <c r="F55" s="252"/>
      <c r="G55" s="124">
        <v>46</v>
      </c>
      <c r="H55" s="127">
        <f>H48+H54</f>
        <v>-2506738</v>
      </c>
      <c r="I55" s="127">
        <f>I48+I54</f>
        <v>-7224</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-1452094</v>
      </c>
      <c r="I57" s="127">
        <f>I27+I42+I55+I56</f>
        <v>-467375</v>
      </c>
    </row>
    <row r="58" spans="1:9" x14ac:dyDescent="0.2">
      <c r="A58" s="253" t="s">
        <v>218</v>
      </c>
      <c r="B58" s="253"/>
      <c r="C58" s="253"/>
      <c r="D58" s="253"/>
      <c r="E58" s="253"/>
      <c r="F58" s="253"/>
      <c r="G58" s="122">
        <v>49</v>
      </c>
      <c r="H58" s="126">
        <v>2908618</v>
      </c>
      <c r="I58" s="126">
        <v>1932358</v>
      </c>
    </row>
    <row r="59" spans="1:9" ht="31.15" customHeight="1" x14ac:dyDescent="0.2">
      <c r="A59" s="252" t="s">
        <v>219</v>
      </c>
      <c r="B59" s="252"/>
      <c r="C59" s="252"/>
      <c r="D59" s="252"/>
      <c r="E59" s="252"/>
      <c r="F59" s="252"/>
      <c r="G59" s="124">
        <v>50</v>
      </c>
      <c r="H59" s="127">
        <f>H57+H58</f>
        <v>1456524</v>
      </c>
      <c r="I59" s="127">
        <f>I57+I58</f>
        <v>1464983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3"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329</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330</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396</v>
      </c>
      <c r="B12" s="258"/>
      <c r="C12" s="258"/>
      <c r="D12" s="258"/>
      <c r="E12" s="258"/>
      <c r="F12" s="258"/>
      <c r="G12" s="21">
        <v>5</v>
      </c>
      <c r="H12" s="30">
        <v>0</v>
      </c>
      <c r="I12" s="30">
        <v>0</v>
      </c>
    </row>
    <row r="13" spans="1:9" x14ac:dyDescent="0.2">
      <c r="A13" s="266" t="s">
        <v>397</v>
      </c>
      <c r="B13" s="266"/>
      <c r="C13" s="266"/>
      <c r="D13" s="266"/>
      <c r="E13" s="266"/>
      <c r="F13" s="266"/>
      <c r="G13" s="112">
        <v>6</v>
      </c>
      <c r="H13" s="115">
        <v>0</v>
      </c>
      <c r="I13" s="115">
        <v>0</v>
      </c>
    </row>
    <row r="14" spans="1:9" ht="12.75" customHeight="1" x14ac:dyDescent="0.2">
      <c r="A14" s="258" t="s">
        <v>398</v>
      </c>
      <c r="B14" s="258"/>
      <c r="C14" s="258"/>
      <c r="D14" s="258"/>
      <c r="E14" s="258"/>
      <c r="F14" s="258"/>
      <c r="G14" s="21">
        <v>7</v>
      </c>
      <c r="H14" s="30">
        <v>0</v>
      </c>
      <c r="I14" s="30">
        <v>0</v>
      </c>
    </row>
    <row r="15" spans="1:9" ht="12.75" customHeight="1" x14ac:dyDescent="0.2">
      <c r="A15" s="258" t="s">
        <v>399</v>
      </c>
      <c r="B15" s="258"/>
      <c r="C15" s="258"/>
      <c r="D15" s="258"/>
      <c r="E15" s="258"/>
      <c r="F15" s="258"/>
      <c r="G15" s="21">
        <v>8</v>
      </c>
      <c r="H15" s="30">
        <v>0</v>
      </c>
      <c r="I15" s="30">
        <v>0</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0</v>
      </c>
      <c r="I17" s="30">
        <v>0</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0</v>
      </c>
      <c r="I19" s="30">
        <v>0</v>
      </c>
    </row>
    <row r="20" spans="1:9" ht="26.25" customHeight="1" x14ac:dyDescent="0.2">
      <c r="A20" s="266" t="s">
        <v>404</v>
      </c>
      <c r="B20" s="266"/>
      <c r="C20" s="266"/>
      <c r="D20" s="266"/>
      <c r="E20" s="266"/>
      <c r="F20" s="266"/>
      <c r="G20" s="112">
        <v>13</v>
      </c>
      <c r="H20" s="115">
        <f>SUM(H14:H19)</f>
        <v>0</v>
      </c>
      <c r="I20" s="115">
        <f>SUM(I14:I19)</f>
        <v>0</v>
      </c>
    </row>
    <row r="21" spans="1:9" ht="27.6" customHeight="1" x14ac:dyDescent="0.2">
      <c r="A21" s="264" t="s">
        <v>405</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406</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408</v>
      </c>
      <c r="B35" s="259"/>
      <c r="C35" s="259"/>
      <c r="D35" s="259"/>
      <c r="E35" s="259"/>
      <c r="F35" s="259"/>
      <c r="G35" s="112">
        <v>27</v>
      </c>
      <c r="H35" s="116">
        <f>SUM(H30:H34)</f>
        <v>0</v>
      </c>
      <c r="I35" s="116">
        <f>SUM(I30:I34)</f>
        <v>0</v>
      </c>
    </row>
    <row r="36" spans="1:9" ht="28.15" customHeight="1" x14ac:dyDescent="0.2">
      <c r="A36" s="264" t="s">
        <v>409</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410</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411</v>
      </c>
      <c r="B48" s="259"/>
      <c r="C48" s="259"/>
      <c r="D48" s="259"/>
      <c r="E48" s="259"/>
      <c r="F48" s="259"/>
      <c r="G48" s="112">
        <v>39</v>
      </c>
      <c r="H48" s="116">
        <f>H47+H46+H45+H44+H43</f>
        <v>0</v>
      </c>
      <c r="I48" s="116">
        <f>I47+I46+I45+I44+I43</f>
        <v>0</v>
      </c>
    </row>
    <row r="49" spans="1:9" ht="25.9" customHeight="1" x14ac:dyDescent="0.2">
      <c r="A49" s="270" t="s">
        <v>446</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412</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H37" zoomScale="80" zoomScaleNormal="100" zoomScaleSheetLayoutView="80" workbookViewId="0">
      <selection activeCell="E2" sqref="E2"/>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44286</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47582000</v>
      </c>
      <c r="I7" s="41">
        <v>0</v>
      </c>
      <c r="J7" s="41">
        <v>179875</v>
      </c>
      <c r="K7" s="41">
        <v>0</v>
      </c>
      <c r="L7" s="41">
        <v>0</v>
      </c>
      <c r="M7" s="41">
        <v>0</v>
      </c>
      <c r="N7" s="41">
        <v>0</v>
      </c>
      <c r="O7" s="41">
        <v>9455709</v>
      </c>
      <c r="P7" s="41">
        <v>0</v>
      </c>
      <c r="Q7" s="41">
        <v>0</v>
      </c>
      <c r="R7" s="41">
        <v>0</v>
      </c>
      <c r="S7" s="41">
        <v>0</v>
      </c>
      <c r="T7" s="41">
        <v>0</v>
      </c>
      <c r="U7" s="41">
        <v>5239375</v>
      </c>
      <c r="V7" s="41">
        <v>0</v>
      </c>
      <c r="W7" s="42">
        <f>H7+I7+J7+K7-L7+M7+N7+O7+P7+Q7+R7+U7+V7+S7+T7</f>
        <v>62456959</v>
      </c>
      <c r="X7" s="41">
        <v>0</v>
      </c>
      <c r="Y7" s="42">
        <f>W7+X7</f>
        <v>62456959</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47582000</v>
      </c>
      <c r="I10" s="42">
        <f t="shared" ref="I10:Y10" si="2">I7+I8+I9</f>
        <v>0</v>
      </c>
      <c r="J10" s="42">
        <f t="shared" si="2"/>
        <v>179875</v>
      </c>
      <c r="K10" s="42">
        <f>K7+K8+K9</f>
        <v>0</v>
      </c>
      <c r="L10" s="42">
        <f t="shared" si="2"/>
        <v>0</v>
      </c>
      <c r="M10" s="42">
        <f t="shared" si="2"/>
        <v>0</v>
      </c>
      <c r="N10" s="42">
        <f t="shared" si="2"/>
        <v>0</v>
      </c>
      <c r="O10" s="42">
        <f t="shared" si="2"/>
        <v>9455709</v>
      </c>
      <c r="P10" s="42">
        <f t="shared" si="2"/>
        <v>0</v>
      </c>
      <c r="Q10" s="42">
        <f t="shared" si="2"/>
        <v>0</v>
      </c>
      <c r="R10" s="42">
        <f t="shared" si="2"/>
        <v>0</v>
      </c>
      <c r="S10" s="42">
        <f t="shared" si="2"/>
        <v>0</v>
      </c>
      <c r="T10" s="42">
        <f t="shared" si="2"/>
        <v>0</v>
      </c>
      <c r="U10" s="42">
        <f t="shared" si="2"/>
        <v>5239375</v>
      </c>
      <c r="V10" s="42">
        <f t="shared" si="2"/>
        <v>0</v>
      </c>
      <c r="W10" s="42">
        <f t="shared" si="2"/>
        <v>62456959</v>
      </c>
      <c r="X10" s="42">
        <f t="shared" si="2"/>
        <v>0</v>
      </c>
      <c r="Y10" s="42">
        <f t="shared" si="2"/>
        <v>62456959</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-2207463</v>
      </c>
      <c r="W11" s="42">
        <f t="shared" ref="W11:W29" si="3">H11+I11+J11+K11-L11+M11+N11+O11+P11+Q11+R11+U11+V11+S11+T11</f>
        <v>-2207463</v>
      </c>
      <c r="X11" s="41">
        <v>0</v>
      </c>
      <c r="Y11" s="42">
        <f t="shared" ref="Y11:Y29" si="4">W11+X11</f>
        <v>-2207463</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-568810</v>
      </c>
      <c r="P13" s="43">
        <v>0</v>
      </c>
      <c r="Q13" s="43">
        <v>0</v>
      </c>
      <c r="R13" s="43">
        <v>0</v>
      </c>
      <c r="S13" s="41">
        <v>0</v>
      </c>
      <c r="T13" s="41">
        <v>0</v>
      </c>
      <c r="U13" s="41">
        <v>568810</v>
      </c>
      <c r="V13" s="41">
        <v>0</v>
      </c>
      <c r="W13" s="42">
        <f t="shared" si="3"/>
        <v>0</v>
      </c>
      <c r="X13" s="41">
        <v>0</v>
      </c>
      <c r="Y13" s="42">
        <f t="shared" si="4"/>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426</v>
      </c>
      <c r="B28" s="278"/>
      <c r="C28" s="278"/>
      <c r="D28" s="278"/>
      <c r="E28" s="278"/>
      <c r="F28" s="278"/>
      <c r="G28" s="6">
        <v>22</v>
      </c>
      <c r="H28" s="41">
        <v>0</v>
      </c>
      <c r="I28" s="41">
        <v>0</v>
      </c>
      <c r="J28" s="41">
        <v>91088</v>
      </c>
      <c r="K28" s="41">
        <v>0</v>
      </c>
      <c r="L28" s="41">
        <v>0</v>
      </c>
      <c r="M28" s="41">
        <v>0</v>
      </c>
      <c r="N28" s="41">
        <v>0</v>
      </c>
      <c r="O28" s="41">
        <v>0</v>
      </c>
      <c r="P28" s="41">
        <v>0</v>
      </c>
      <c r="Q28" s="41">
        <v>0</v>
      </c>
      <c r="R28" s="41">
        <v>0</v>
      </c>
      <c r="S28" s="41">
        <v>0</v>
      </c>
      <c r="T28" s="41">
        <v>0</v>
      </c>
      <c r="U28" s="41">
        <v>-91088</v>
      </c>
      <c r="V28" s="41">
        <v>0</v>
      </c>
      <c r="W28" s="42">
        <f t="shared" si="3"/>
        <v>0</v>
      </c>
      <c r="X28" s="41">
        <v>0</v>
      </c>
      <c r="Y28" s="42">
        <f t="shared" si="4"/>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428</v>
      </c>
      <c r="B30" s="296"/>
      <c r="C30" s="296"/>
      <c r="D30" s="296"/>
      <c r="E30" s="296"/>
      <c r="F30" s="296"/>
      <c r="G30" s="8">
        <v>24</v>
      </c>
      <c r="H30" s="44">
        <f>SUM(H10:H29)</f>
        <v>47582000</v>
      </c>
      <c r="I30" s="44">
        <f t="shared" ref="I30:Y30" si="5">SUM(I10:I29)</f>
        <v>0</v>
      </c>
      <c r="J30" s="44">
        <f t="shared" si="5"/>
        <v>270963</v>
      </c>
      <c r="K30" s="44">
        <f t="shared" si="5"/>
        <v>0</v>
      </c>
      <c r="L30" s="44">
        <f t="shared" si="5"/>
        <v>0</v>
      </c>
      <c r="M30" s="44">
        <f t="shared" si="5"/>
        <v>0</v>
      </c>
      <c r="N30" s="44">
        <f t="shared" si="5"/>
        <v>0</v>
      </c>
      <c r="O30" s="44">
        <f t="shared" si="5"/>
        <v>8886899</v>
      </c>
      <c r="P30" s="44">
        <f t="shared" si="5"/>
        <v>0</v>
      </c>
      <c r="Q30" s="44">
        <f t="shared" si="5"/>
        <v>0</v>
      </c>
      <c r="R30" s="44">
        <f t="shared" si="5"/>
        <v>0</v>
      </c>
      <c r="S30" s="44">
        <f t="shared" si="5"/>
        <v>0</v>
      </c>
      <c r="T30" s="44">
        <f t="shared" si="5"/>
        <v>0</v>
      </c>
      <c r="U30" s="44">
        <f t="shared" si="5"/>
        <v>5717097</v>
      </c>
      <c r="V30" s="44">
        <f t="shared" si="5"/>
        <v>-2207463</v>
      </c>
      <c r="W30" s="44">
        <f t="shared" si="5"/>
        <v>60249496</v>
      </c>
      <c r="X30" s="44">
        <f t="shared" si="5"/>
        <v>0</v>
      </c>
      <c r="Y30" s="44">
        <f t="shared" si="5"/>
        <v>60249496</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-568810</v>
      </c>
      <c r="P32" s="42">
        <f t="shared" si="6"/>
        <v>0</v>
      </c>
      <c r="Q32" s="42">
        <f t="shared" si="6"/>
        <v>0</v>
      </c>
      <c r="R32" s="42">
        <f t="shared" si="6"/>
        <v>0</v>
      </c>
      <c r="S32" s="42">
        <f t="shared" ref="S32:T32" si="7">SUM(S12:S20)</f>
        <v>0</v>
      </c>
      <c r="T32" s="42">
        <f t="shared" si="7"/>
        <v>0</v>
      </c>
      <c r="U32" s="42">
        <f t="shared" si="6"/>
        <v>568810</v>
      </c>
      <c r="V32" s="42">
        <f t="shared" si="6"/>
        <v>0</v>
      </c>
      <c r="W32" s="42">
        <f t="shared" si="6"/>
        <v>0</v>
      </c>
      <c r="X32" s="42">
        <f t="shared" si="6"/>
        <v>0</v>
      </c>
      <c r="Y32" s="42">
        <f t="shared" si="6"/>
        <v>0</v>
      </c>
    </row>
    <row r="33" spans="1:25" ht="31.5" customHeight="1" x14ac:dyDescent="0.2">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-568810</v>
      </c>
      <c r="P33" s="42">
        <f t="shared" si="8"/>
        <v>0</v>
      </c>
      <c r="Q33" s="42">
        <f t="shared" si="8"/>
        <v>0</v>
      </c>
      <c r="R33" s="42">
        <f t="shared" si="8"/>
        <v>0</v>
      </c>
      <c r="S33" s="42">
        <f t="shared" ref="S33:T33" si="9">S11+S32</f>
        <v>0</v>
      </c>
      <c r="T33" s="42">
        <f t="shared" si="9"/>
        <v>0</v>
      </c>
      <c r="U33" s="42">
        <f t="shared" si="8"/>
        <v>568810</v>
      </c>
      <c r="V33" s="42">
        <f t="shared" si="8"/>
        <v>-2207463</v>
      </c>
      <c r="W33" s="42">
        <f t="shared" si="8"/>
        <v>-2207463</v>
      </c>
      <c r="X33" s="42">
        <f t="shared" si="8"/>
        <v>0</v>
      </c>
      <c r="Y33" s="42">
        <f t="shared" si="8"/>
        <v>-2207463</v>
      </c>
    </row>
    <row r="34" spans="1:25" ht="30.75" customHeight="1" x14ac:dyDescent="0.2">
      <c r="A34" s="300" t="s">
        <v>430</v>
      </c>
      <c r="B34" s="300"/>
      <c r="C34" s="300"/>
      <c r="D34" s="300"/>
      <c r="E34" s="300"/>
      <c r="F34" s="300"/>
      <c r="G34" s="8">
        <v>27</v>
      </c>
      <c r="H34" s="44">
        <f>SUM(H21:H29)</f>
        <v>0</v>
      </c>
      <c r="I34" s="44">
        <f t="shared" ref="I34:Y34" si="10">SUM(I21:I29)</f>
        <v>0</v>
      </c>
      <c r="J34" s="44">
        <f t="shared" si="10"/>
        <v>91088</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-91088</v>
      </c>
      <c r="V34" s="44">
        <f t="shared" si="10"/>
        <v>0</v>
      </c>
      <c r="W34" s="44">
        <f t="shared" si="10"/>
        <v>0</v>
      </c>
      <c r="X34" s="44">
        <f t="shared" si="10"/>
        <v>0</v>
      </c>
      <c r="Y34" s="44">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47582000</v>
      </c>
      <c r="I36" s="41">
        <v>0</v>
      </c>
      <c r="J36" s="41">
        <v>270963</v>
      </c>
      <c r="K36" s="41">
        <v>0</v>
      </c>
      <c r="L36" s="41">
        <v>0</v>
      </c>
      <c r="M36" s="41">
        <v>0</v>
      </c>
      <c r="N36" s="41">
        <v>0</v>
      </c>
      <c r="O36" s="41">
        <v>8886899</v>
      </c>
      <c r="P36" s="41">
        <v>0</v>
      </c>
      <c r="Q36" s="41">
        <v>0</v>
      </c>
      <c r="R36" s="41">
        <v>0</v>
      </c>
      <c r="S36" s="41">
        <v>0</v>
      </c>
      <c r="T36" s="41">
        <v>0</v>
      </c>
      <c r="U36" s="41">
        <v>3509634</v>
      </c>
      <c r="V36" s="41">
        <v>0</v>
      </c>
      <c r="W36" s="45">
        <f>H36+I36+J36+K36-L36+M36+N36+O36+P36+Q36+R36+U36+V36+S36+T36</f>
        <v>60249496</v>
      </c>
      <c r="X36" s="41">
        <v>0</v>
      </c>
      <c r="Y36" s="45">
        <f t="shared" ref="Y36:Y38" si="12">W36+X36</f>
        <v>60249496</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47582000</v>
      </c>
      <c r="I39" s="42">
        <f t="shared" ref="I39:Y39" si="14">I36+I37+I38</f>
        <v>0</v>
      </c>
      <c r="J39" s="42">
        <f t="shared" si="14"/>
        <v>270963</v>
      </c>
      <c r="K39" s="42">
        <f t="shared" si="14"/>
        <v>0</v>
      </c>
      <c r="L39" s="42">
        <f t="shared" si="14"/>
        <v>0</v>
      </c>
      <c r="M39" s="42">
        <f t="shared" si="14"/>
        <v>0</v>
      </c>
      <c r="N39" s="42">
        <f t="shared" si="14"/>
        <v>0</v>
      </c>
      <c r="O39" s="42">
        <f t="shared" si="14"/>
        <v>8886899</v>
      </c>
      <c r="P39" s="42">
        <f t="shared" si="14"/>
        <v>0</v>
      </c>
      <c r="Q39" s="42">
        <f t="shared" si="14"/>
        <v>0</v>
      </c>
      <c r="R39" s="42">
        <f t="shared" si="14"/>
        <v>0</v>
      </c>
      <c r="S39" s="42">
        <f t="shared" si="14"/>
        <v>0</v>
      </c>
      <c r="T39" s="42">
        <f t="shared" si="14"/>
        <v>0</v>
      </c>
      <c r="U39" s="42">
        <f t="shared" si="14"/>
        <v>3509634</v>
      </c>
      <c r="V39" s="42">
        <f t="shared" si="14"/>
        <v>0</v>
      </c>
      <c r="W39" s="42">
        <f t="shared" si="14"/>
        <v>60249496</v>
      </c>
      <c r="X39" s="42">
        <f t="shared" si="14"/>
        <v>0</v>
      </c>
      <c r="Y39" s="42">
        <f t="shared" si="14"/>
        <v>60249496</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-1470612</v>
      </c>
      <c r="W40" s="45">
        <f t="shared" ref="W40:W58" si="15">H40+I40+J40+K40-L40+M40+N40+O40+P40+Q40+R40+U40+V40+S40+T40</f>
        <v>-1470612</v>
      </c>
      <c r="X40" s="41">
        <v>0</v>
      </c>
      <c r="Y40" s="45">
        <f t="shared" ref="Y40:Y58" si="16">W40+X40</f>
        <v>-1470612</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434</v>
      </c>
      <c r="B59" s="296"/>
      <c r="C59" s="296"/>
      <c r="D59" s="296"/>
      <c r="E59" s="296"/>
      <c r="F59" s="296"/>
      <c r="G59" s="8">
        <v>51</v>
      </c>
      <c r="H59" s="44">
        <f>SUM(H39:H58)</f>
        <v>47582000</v>
      </c>
      <c r="I59" s="44">
        <f t="shared" ref="I59:Y59" si="17">SUM(I39:I58)</f>
        <v>0</v>
      </c>
      <c r="J59" s="44">
        <f t="shared" si="17"/>
        <v>270963</v>
      </c>
      <c r="K59" s="44">
        <f t="shared" si="17"/>
        <v>0</v>
      </c>
      <c r="L59" s="44">
        <f t="shared" si="17"/>
        <v>0</v>
      </c>
      <c r="M59" s="44">
        <f t="shared" si="17"/>
        <v>0</v>
      </c>
      <c r="N59" s="44">
        <f t="shared" si="17"/>
        <v>0</v>
      </c>
      <c r="O59" s="44">
        <f t="shared" si="17"/>
        <v>8886899</v>
      </c>
      <c r="P59" s="44">
        <f t="shared" si="17"/>
        <v>0</v>
      </c>
      <c r="Q59" s="44">
        <f t="shared" si="17"/>
        <v>0</v>
      </c>
      <c r="R59" s="44">
        <f t="shared" si="17"/>
        <v>0</v>
      </c>
      <c r="S59" s="44">
        <f t="shared" si="17"/>
        <v>0</v>
      </c>
      <c r="T59" s="44">
        <f t="shared" si="17"/>
        <v>0</v>
      </c>
      <c r="U59" s="44">
        <f t="shared" si="17"/>
        <v>3509634</v>
      </c>
      <c r="V59" s="44">
        <f t="shared" si="17"/>
        <v>-1470612</v>
      </c>
      <c r="W59" s="44">
        <f t="shared" si="17"/>
        <v>58778884</v>
      </c>
      <c r="X59" s="44">
        <f t="shared" si="17"/>
        <v>0</v>
      </c>
      <c r="Y59" s="44">
        <f t="shared" si="17"/>
        <v>58778884</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-1470612</v>
      </c>
      <c r="W62" s="45">
        <f t="shared" si="20"/>
        <v>-1470612</v>
      </c>
      <c r="X62" s="45">
        <f t="shared" si="20"/>
        <v>0</v>
      </c>
      <c r="Y62" s="45">
        <f t="shared" si="20"/>
        <v>-1470612</v>
      </c>
    </row>
    <row r="63" spans="1:25" ht="29.25" customHeight="1" x14ac:dyDescent="0.2">
      <c r="A63" s="300" t="s">
        <v>437</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5" right="0.25" top="0.75" bottom="0.75" header="0.3" footer="0.3"/>
  <pageSetup paperSize="9" scale="47"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466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Neda Čendo</cp:lastModifiedBy>
  <cp:lastPrinted>2021-04-26T16:37:59Z</cp:lastPrinted>
  <dcterms:created xsi:type="dcterms:W3CDTF">2008-10-17T11:51:54Z</dcterms:created>
  <dcterms:modified xsi:type="dcterms:W3CDTF">2021-04-29T13:08:28Z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