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aveExternalLinkValues="0" codeName="ThisWorkbook" defaultThemeVersion="124226"/>
  <mc:AlternateContent xmlns:mc="http://schemas.openxmlformats.org/markup-compatibility/2006">
    <mc:Choice Requires="x15">
      <x15ac:absPath xmlns:x15ac="http://schemas.microsoft.com/office/spreadsheetml/2010/11/ac" url="S:\IZVJEŠĆA - TROMJESEČNA\TFI-KI-OBJAVA\30.06.2025\"/>
    </mc:Choice>
  </mc:AlternateContent>
  <xr:revisionPtr revIDLastSave="0" documentId="13_ncr:1_{C45453A3-BD2C-4819-A486-86A4C2299BB1}"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840" xr2:uid="{00000000-000D-0000-FFFF-FFFF00000000}"/>
  </bookViews>
  <sheets>
    <sheet name="Opći podaci" sheetId="25" r:id="rId1"/>
    <sheet name="Bilanca" sheetId="26" r:id="rId2"/>
    <sheet name="RDG" sheetId="27" r:id="rId3"/>
    <sheet name="NT_D" sheetId="28" r:id="rId4"/>
    <sheet name="PK" sheetId="29" r:id="rId5"/>
    <sheet name="Bilješke" sheetId="24" r:id="rId6"/>
  </sheets>
  <externalReferences>
    <externalReference r:id="rId7"/>
    <externalReference r:id="rId8"/>
  </externalReference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1" i="24" l="1"/>
  <c r="E111" i="24" s="1"/>
  <c r="C111" i="24"/>
  <c r="B111" i="24"/>
  <c r="D110" i="24"/>
  <c r="E110" i="24" s="1"/>
  <c r="C110" i="24"/>
  <c r="B110" i="24"/>
  <c r="D107" i="24"/>
  <c r="E107" i="24" s="1"/>
  <c r="C107" i="24"/>
  <c r="C108" i="24" s="1"/>
  <c r="B107" i="24"/>
  <c r="B108" i="24" s="1"/>
  <c r="D106" i="24"/>
  <c r="E106" i="24" s="1"/>
  <c r="C106" i="24"/>
  <c r="B106" i="24"/>
  <c r="D105" i="24"/>
  <c r="E105" i="24" s="1"/>
  <c r="C105" i="24"/>
  <c r="B105" i="24"/>
  <c r="D104" i="24"/>
  <c r="E104" i="24" s="1"/>
  <c r="C104" i="24"/>
  <c r="B104" i="24"/>
  <c r="D103" i="24"/>
  <c r="E103" i="24" s="1"/>
  <c r="C103" i="24"/>
  <c r="B103" i="24"/>
  <c r="D102" i="24"/>
  <c r="E102" i="24" s="1"/>
  <c r="C102" i="24"/>
  <c r="B102" i="24"/>
  <c r="D101" i="24"/>
  <c r="E101" i="24" s="1"/>
  <c r="C101" i="24"/>
  <c r="B101" i="24"/>
  <c r="C100" i="24"/>
  <c r="E100" i="24" s="1"/>
  <c r="B100" i="24"/>
  <c r="E99" i="24"/>
  <c r="D99" i="24"/>
  <c r="C99" i="24"/>
  <c r="B99" i="24"/>
  <c r="E98" i="24"/>
  <c r="D98" i="24"/>
  <c r="C98" i="24"/>
  <c r="B98" i="24"/>
  <c r="E97" i="24"/>
  <c r="D97" i="24"/>
  <c r="C97" i="24"/>
  <c r="B97" i="24"/>
  <c r="C90" i="24"/>
  <c r="B90" i="24"/>
  <c r="C89" i="24"/>
  <c r="B89" i="24"/>
  <c r="C88" i="24"/>
  <c r="B88" i="24"/>
  <c r="C87" i="24"/>
  <c r="C91" i="24" s="1"/>
  <c r="B87" i="24"/>
  <c r="B91" i="24" s="1"/>
  <c r="C84" i="24"/>
  <c r="B84" i="24"/>
  <c r="C82" i="24"/>
  <c r="B82" i="24"/>
  <c r="C81" i="24"/>
  <c r="B81" i="24"/>
  <c r="C80" i="24"/>
  <c r="B80" i="24"/>
  <c r="C79" i="24"/>
  <c r="C85" i="24" s="1"/>
  <c r="B79" i="24"/>
  <c r="B85" i="24" s="1"/>
  <c r="C75" i="24"/>
  <c r="C76" i="24" s="1"/>
  <c r="C74" i="24"/>
  <c r="B74" i="24"/>
  <c r="B75" i="24" s="1"/>
  <c r="B76" i="24" s="1"/>
  <c r="C71" i="24"/>
  <c r="B71" i="24"/>
  <c r="B72" i="24" s="1"/>
  <c r="C70" i="24"/>
  <c r="C72" i="24" s="1"/>
  <c r="B70" i="24"/>
  <c r="C69" i="24"/>
  <c r="B69" i="24"/>
  <c r="C68" i="24"/>
  <c r="B68" i="24"/>
  <c r="C65" i="24"/>
  <c r="C66" i="24" s="1"/>
  <c r="B65" i="24"/>
  <c r="C64" i="24"/>
  <c r="B64" i="24"/>
  <c r="B66" i="24" s="1"/>
  <c r="C63" i="24"/>
  <c r="B63" i="24"/>
  <c r="C62" i="24"/>
  <c r="B62" i="24"/>
  <c r="C60" i="24"/>
  <c r="C59" i="24"/>
  <c r="B59" i="24"/>
  <c r="B60" i="24" s="1"/>
  <c r="C58" i="24"/>
  <c r="B58" i="24"/>
  <c r="C55" i="24"/>
  <c r="B55" i="24"/>
  <c r="C54" i="24"/>
  <c r="B54" i="24"/>
  <c r="C53" i="24"/>
  <c r="B53" i="24"/>
  <c r="C52" i="24"/>
  <c r="C56" i="24" s="1"/>
  <c r="B52" i="24"/>
  <c r="B56" i="24" s="1"/>
  <c r="C49" i="24"/>
  <c r="B49" i="24"/>
  <c r="C48" i="24"/>
  <c r="B48" i="24"/>
  <c r="C47" i="24"/>
  <c r="B47" i="24"/>
  <c r="C46" i="24"/>
  <c r="C50" i="24" s="1"/>
  <c r="B46" i="24"/>
  <c r="C45" i="24"/>
  <c r="B45" i="24"/>
  <c r="B50" i="24" s="1"/>
  <c r="D37" i="24"/>
  <c r="D36" i="24"/>
  <c r="D35" i="24"/>
  <c r="D34" i="24"/>
  <c r="D33" i="24"/>
  <c r="D32" i="24"/>
  <c r="D31" i="24"/>
  <c r="R25" i="29"/>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E108" i="24" l="1"/>
  <c r="D108" i="24"/>
  <c r="J47" i="27"/>
  <c r="J42" i="27"/>
  <c r="H63" i="26"/>
  <c r="H78" i="26" s="1"/>
  <c r="H42" i="27"/>
  <c r="I42" i="27"/>
  <c r="K42" i="27"/>
  <c r="K47" i="27"/>
  <c r="I47" i="27"/>
  <c r="H47" i="27"/>
  <c r="I40" i="26"/>
  <c r="H40" i="26"/>
  <c r="I63" i="26"/>
  <c r="I78" i="26" s="1"/>
  <c r="R26" i="29"/>
  <c r="H60" i="28"/>
  <c r="H63" i="28" s="1"/>
  <c r="I60" i="28"/>
  <c r="R9" i="29"/>
  <c r="I63" i="28" l="1"/>
  <c r="H46" i="27"/>
  <c r="H69" i="27" s="1"/>
  <c r="H71" i="27" s="1"/>
  <c r="I46" i="27"/>
  <c r="I69" i="27" s="1"/>
  <c r="I71" i="27" s="1"/>
  <c r="K46" i="27"/>
  <c r="K69" i="27" s="1"/>
  <c r="K71" i="27" s="1"/>
  <c r="J46" i="27"/>
  <c r="J69" i="27" s="1"/>
  <c r="J71" i="27" s="1"/>
</calcChain>
</file>

<file path=xl/sharedStrings.xml><?xml version="1.0" encoding="utf-8"?>
<sst xmlns="http://schemas.openxmlformats.org/spreadsheetml/2006/main" count="488" uniqueCount="420">
  <si>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</si>
  <si>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</si>
  <si>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</si>
  <si>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</si>
  <si>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</si>
  <si>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</si>
  <si>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</si>
  <si>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</si>
  <si>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</si>
  <si>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</si>
  <si>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</si>
  <si>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</si>
  <si>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</si>
  <si>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</si>
  <si>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</si>
  <si>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</si>
  <si>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</si>
  <si>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</si>
  <si>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</si>
  <si>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</si>
  <si>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</si>
  <si>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</si>
  <si>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</si>
  <si>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</si>
  <si>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</si>
  <si>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</si>
  <si>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</si>
  <si>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</si>
  <si>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</si>
  <si>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</si>
  <si>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</si>
  <si>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</si>
  <si>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</si>
  <si>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</si>
  <si>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</si>
  <si>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</si>
  <si>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</si>
  <si>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</si>
  <si>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</si>
  <si>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</si>
  <si>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</si>
  <si>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</si>
  <si>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</si>
  <si>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</si>
  <si>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</si>
  <si>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</si>
  <si>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</si>
  <si>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</si>
  <si>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</si>
  <si>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</si>
  <si>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</si>
  <si>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</si>
  <si>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</si>
  <si>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</si>
  <si>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</si>
  <si>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</si>
  <si>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</si>
  <si>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</si>
  <si>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</si>
  <si>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</si>
  <si>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</si>
  <si>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</si>
  <si>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</si>
  <si>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</si>
  <si>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</si>
  <si>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</si>
  <si>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</si>
  <si>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</si>
  <si>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</si>
  <si>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</si>
  <si>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</si>
  <si>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</si>
  <si>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</si>
  <si>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</si>
  <si>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</si>
  <si>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</si>
  <si>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</si>
  <si>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</si>
  <si>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</si>
  <si>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</si>
  <si>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</si>
  <si>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</si>
  <si>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</si>
  <si>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</si>
  <si>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</si>
  <si>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</si>
  <si>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</si>
  <si>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</si>
  <si>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</si>
  <si>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</si>
  <si>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</si>
  <si>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</si>
  <si>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</si>
  <si>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</si>
  <si>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</si>
  <si>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</si>
  <si>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</si>
  <si>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</si>
  <si>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</si>
  <si>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</si>
  <si>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</si>
  <si>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</si>
  <si>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</si>
  <si>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</si>
  <si>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</si>
  <si>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</si>
  <si>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</si>
  <si>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</si>
  <si>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</si>
  <si>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</si>
  <si>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</si>
  <si>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</si>
  <si>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</si>
  <si>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</si>
  <si>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</si>
  <si>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</si>
  <si>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</si>
  <si>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</si>
  <si>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</si>
  <si>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</si>
  <si>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</si>
  <si>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</si>
  <si>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</si>
  <si>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</si>
  <si>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</si>
  <si>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</si>
  <si>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</si>
  <si>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</si>
  <si>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</si>
  <si>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</si>
  <si>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</si>
  <si>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</si>
  <si>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</si>
  <si>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</si>
  <si>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</si>
  <si>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</si>
  <si>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</si>
  <si>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</si>
  <si>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</si>
  <si>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</si>
  <si>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</si>
  <si>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</si>
  <si>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</si>
  <si>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</si>
  <si>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</si>
  <si>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</si>
  <si>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</si>
  <si>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</si>
  <si>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</si>
  <si>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</si>
  <si>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</si>
  <si>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</si>
  <si>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</si>
  <si>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</si>
  <si>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</si>
  <si>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</si>
  <si>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</si>
  <si>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</si>
  <si>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</si>
  <si>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</si>
  <si>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</si>
  <si>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</si>
  <si>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</si>
  <si>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</si>
  <si>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</si>
  <si>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</si>
  <si>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</si>
  <si>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</si>
  <si>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</si>
  <si>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</si>
  <si>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</si>
  <si>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</si>
  <si>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</si>
  <si>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</si>
  <si>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</si>
  <si>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</si>
  <si>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</si>
  <si>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</si>
  <si>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</si>
  <si>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</si>
  <si>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</si>
  <si>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</si>
  <si>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</si>
  <si>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</si>
  <si>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</si>
  <si>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</si>
  <si>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</si>
  <si>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</si>
  <si>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</si>
  <si>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</si>
  <si>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</si>
  <si>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</si>
  <si>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</si>
  <si>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</si>
  <si>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</si>
  <si>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</si>
  <si>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</si>
  <si>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</si>
  <si>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</si>
  <si>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</si>
  <si>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</si>
  <si>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</si>
  <si>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</si>
  <si>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</si>
  <si>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</si>
  <si>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</si>
  <si>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</si>
  <si>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</si>
  <si>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</si>
  <si>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</si>
  <si>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</si>
  <si>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</si>
  <si>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</si>
  <si>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</si>
  <si>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</si>
  <si>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</si>
  <si>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</si>
  <si>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</si>
  <si>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</si>
  <si>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</si>
  <si>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</si>
  <si>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</si>
  <si>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</si>
  <si>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</si>
  <si>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</si>
  <si>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</si>
  <si>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</si>
  <si>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</si>
  <si>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</si>
  <si>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</si>
  <si>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</si>
  <si>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</si>
  <si>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</si>
  <si>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</si>
  <si>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</si>
  <si>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</si>
  <si>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</si>
  <si>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</si>
  <si>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</si>
  <si>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</si>
  <si>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</si>
  <si>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</si>
  <si>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</si>
  <si>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</si>
  <si>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</si>
  <si>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</si>
  <si>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</si>
  <si>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</si>
  <si>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</si>
  <si>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</si>
  <si>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</si>
  <si>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</si>
  <si>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</si>
  <si>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</si>
  <si>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</si>
  <si>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</si>
  <si>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</si>
  <si>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</si>
  <si>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</si>
  <si>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</si>
  <si>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</si>
  <si>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</si>
  <si>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</si>
  <si>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</si>
  <si>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</si>
  <si>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</si>
  <si>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</si>
  <si>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</si>
  <si>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</si>
  <si>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</si>
  <si>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</si>
  <si>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</si>
  <si>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</si>
  <si>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</si>
  <si>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</si>
  <si>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</si>
  <si>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</si>
  <si>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</si>
  <si>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</si>
  <si>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</si>
  <si>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</si>
  <si>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</si>
  <si>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</si>
  <si>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03463958</t>
  </si>
  <si>
    <t>HR</t>
  </si>
  <si>
    <t>040001029</t>
  </si>
  <si>
    <t>65723536010</t>
  </si>
  <si>
    <t>213800SRX7OTZCOYXQ97</t>
  </si>
  <si>
    <t>2232</t>
  </si>
  <si>
    <t>ISTARSKA KREDITNA BANKA UMAG D.D.</t>
  </si>
  <si>
    <t>UMAG</t>
  </si>
  <si>
    <t>ERNESTA MILOŠA 1</t>
  </si>
  <si>
    <t>izvjescivanje@ikb.hr</t>
  </si>
  <si>
    <t>www.ikb.hr</t>
  </si>
  <si>
    <t>LARISA FARAGUNA RACMAN</t>
  </si>
  <si>
    <t>052/702-333</t>
  </si>
  <si>
    <t>KPMG Croatia d.o.o.</t>
  </si>
  <si>
    <t>Obveznik: Istarska kreditna banka Umag d.d.</t>
  </si>
  <si>
    <t> 30.06.2025</t>
  </si>
  <si>
    <t xml:space="preserve">stanje na dan 30.06.2025 </t>
  </si>
  <si>
    <t>u razdoblju 01.01.2025 do 30.06.2025</t>
  </si>
  <si>
    <t>u razdoblju 01.01.2024 do 30.06.2025</t>
  </si>
  <si>
    <t>BILJEŠKE UZ FINANCIJSKE IZVJEŠTAJE - TFI</t>
  </si>
  <si>
    <t>(koji se sastavljaju za tromjesečna razdoblja)</t>
  </si>
  <si>
    <t>Naziv izdavatelja:   ISTARSKA KREDITNA BANKA UMAG D.D. UMAG</t>
  </si>
  <si>
    <t>Izvještajno razdoblje:  30. lipanj 2025.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</si>
  <si>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</si>
  <si>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</si>
  <si>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</si>
  <si>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</si>
  <si>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</si>
  <si>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t>
  </si>
  <si>
    <t>f) u bilješkama uz financijske izvještaje za tromjesečna razdoblja, osim gore navedenih informacija, objavljuju se i sljedeće informacije:</t>
  </si>
  <si>
    <t xml:space="preserve">1. naziv, sjedište poduzetnika (adresa), pravni oblik poduzetnika, državu osnivanja, matični broj subjekta, osobni identifikacijski broj </t>
  </si>
  <si>
    <t>Sjedište (adresa) izdavatelja: E. Miloša 1 , 52470 Umag</t>
  </si>
  <si>
    <t>Pravni oblik izdavatelja: dioničko društvo</t>
  </si>
  <si>
    <t>Država osnivanja: Republika Hrvatska</t>
  </si>
  <si>
    <t>Matični broj subjekta: 3463958</t>
  </si>
  <si>
    <t>Osobni identifikacijski broj: 65723536010</t>
  </si>
  <si>
    <t>2. usvojene računovodstvene politike (samo naznaku je li došlo do promjene u odnosu na prethodno razdoblje)</t>
  </si>
  <si>
    <t xml:space="preserve">Financijska izvješća za razdoblje završeno s 30. lipnja 2025. godine pripremljena su na temelju računovodstvenih politika koje su u skladu s Međunarodnim standardima financijskog izvješćivanja. Financijska izvješća pripremljena su temeljem istih računovodstvenih politika, prikaza i metoda izračuna koji su se koristili prilikom pripreme godišnjih financijskih izvješća na dan 31. prosinca 2024. godine. </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</si>
  <si>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</si>
  <si>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Osnovna je svrha ovih instrumenata osigurati raspoloživost sredstava prema potrebama klijenata. Garancije i odobreni akreditivi, koji predstavljaju neopoziva jamstva da će Banka izvršiti isplatu u slučaju da klijent ne može podmiriti svoje obveze prema trećim strankama, nose kreditni rizik kao i zajmovi.</t>
  </si>
  <si>
    <t>Preuzete obveze za kreditiranje predstavljaju neiskorištene odobrene iznose u obliku kredita, garancija ili akreditiva. U svezi s kreditnim rizikom povezanim s preuzetim obvezama za kreditiranje, Banka je potencijalno izložena gubitku u iznosu jednakom ukupnim neiskorištenim preuzetim obvezama. Međutim, vjerojatni iznos gubitka je manji od ukupnog iznosa neiskorištenih preuzetih obveza jer je većina preuzetih obveza za kreditiranje povezana s ispunjavanjem specifičnih kreditnih uvjeta od strane klijenata.</t>
  </si>
  <si>
    <t>Garancije, neopozivi akreditivi i nepovučena odobrena kreditna sredstva podliježu provjerama kreditnog rizika i kreditnim politikama sličnim onima koje se primjenjuju prilikom odobrenja kredita</t>
  </si>
  <si>
    <t xml:space="preserve">U sljedećoj tablici navedeni su ugovoreni iznosi izvanbilančnih financijskih instrumenata Banke: </t>
  </si>
  <si>
    <t>u tisućama eura</t>
  </si>
  <si>
    <t>31.12.2024.</t>
  </si>
  <si>
    <t>30.06.2025.</t>
  </si>
  <si>
    <t>Garancije</t>
  </si>
  <si>
    <t>Nepovučena sredstva po kreditima</t>
  </si>
  <si>
    <t>Nepovučena sredstva po kreditima na tekućim računima</t>
  </si>
  <si>
    <t>Akreditivi</t>
  </si>
  <si>
    <t>Ostale potencijalne obveze</t>
  </si>
  <si>
    <t>Manje: rezerviranja za moguće gubitke po izvanbilančnim stavkama</t>
  </si>
  <si>
    <t>ukupno</t>
  </si>
  <si>
    <t>4. iznos i prirodu pojedinih stavki prihoda ili rashoda izuzetne veličine ili pojave</t>
  </si>
  <si>
    <t>Značajnije poslovne aktivnosti i događaji prezentirani su u nastavku i u izvještaju poslovodstva za izvještajno razdoblje.</t>
  </si>
  <si>
    <t>Kamatni prihodi</t>
  </si>
  <si>
    <t>01.01.-30.06.2024.</t>
  </si>
  <si>
    <t>01.01.-30.06.2025.</t>
  </si>
  <si>
    <t>Poduzeća</t>
  </si>
  <si>
    <t>Javni sektor i ostali sektori</t>
  </si>
  <si>
    <t>Građani</t>
  </si>
  <si>
    <t>Vrijednosnice</t>
  </si>
  <si>
    <t>Banke</t>
  </si>
  <si>
    <t>Kamatni rashodi</t>
  </si>
  <si>
    <t>Prihodi od naknada i provizija</t>
  </si>
  <si>
    <t xml:space="preserve">Naknade i provizije na usluge platnog prometa </t>
  </si>
  <si>
    <t>Ostale naknade i provizije</t>
  </si>
  <si>
    <t>Rashodi od naknada i provizija</t>
  </si>
  <si>
    <t>Naknade za usluge platnog prometa</t>
  </si>
  <si>
    <t>Naknade za međubankovne usluge</t>
  </si>
  <si>
    <t>Naknade za kartične usluge</t>
  </si>
  <si>
    <t xml:space="preserve">Ostalo </t>
  </si>
  <si>
    <t>Troškovi poslovanja i amortizacija</t>
  </si>
  <si>
    <t>(Rashodi za zaposlenike)</t>
  </si>
  <si>
    <t>(Ostali administrativni rashodi)</t>
  </si>
  <si>
    <t>(Doprinosi sustavima osiguranja depozita)</t>
  </si>
  <si>
    <t xml:space="preserve">Ukupna sveobuhvatna dobit tekuće godine </t>
  </si>
  <si>
    <t>Zarada po dionici – osnovna (u eurima)</t>
  </si>
  <si>
    <t>Zarada po dionici –razrijeđena (u eurima)</t>
  </si>
  <si>
    <t>BILANCA  - Krediti i predujmovi, sredstva u bankama i središnjoj banci (bruto vrijednosti)</t>
  </si>
  <si>
    <t>Kreditne institucije</t>
  </si>
  <si>
    <t>Kućanstva</t>
  </si>
  <si>
    <t>Nefinancijska društva</t>
  </si>
  <si>
    <t>Opće države</t>
  </si>
  <si>
    <t>Ostala financijska društva</t>
  </si>
  <si>
    <t>Središnje banke</t>
  </si>
  <si>
    <t>Depoziti I krediti HBOR</t>
  </si>
  <si>
    <t>Pozicija depozita uključuje oročene depozite, a vista sredstva i primljene kredite.</t>
  </si>
  <si>
    <t>Prihodi i rashodi iz poslovanja te ukupna bilanca segmentirana po klijentima građana, poslovnih subjekta i ostalih segmenata iskazana je u nastavku.</t>
  </si>
  <si>
    <t>Informacije po poslovnim segmentima sukladno MSFI 8 Poslovni segmenti</t>
  </si>
  <si>
    <t>Stanje 30. lipanj 2025.</t>
  </si>
  <si>
    <t xml:space="preserve">Poslovanje s građanima </t>
  </si>
  <si>
    <t xml:space="preserve">Poslovanje s poslovnim subjektima </t>
  </si>
  <si>
    <t>Ostalo</t>
  </si>
  <si>
    <t>Sveukupno</t>
  </si>
  <si>
    <t>Prihodi od kamata od vanjskih klijenata</t>
  </si>
  <si>
    <t xml:space="preserve">Rashodi od kamata od vanjskih klijenata </t>
  </si>
  <si>
    <t xml:space="preserve">Trošak umanjenja za kreditne gubitke - neto </t>
  </si>
  <si>
    <t>Prihod od provizija i naknada</t>
  </si>
  <si>
    <t>Rashod od provizija i naknada</t>
  </si>
  <si>
    <t>Ostali poslovni prihodi</t>
  </si>
  <si>
    <t>Troškovi zaposlenih</t>
  </si>
  <si>
    <t xml:space="preserve">Opći i administrativni troškovi </t>
  </si>
  <si>
    <t xml:space="preserve">Amortizacija </t>
  </si>
  <si>
    <t xml:space="preserve">Ostali rashodi iz poslovanja </t>
  </si>
  <si>
    <t xml:space="preserve">Tečajne razlike neto </t>
  </si>
  <si>
    <t>Dobit iz poslovanja</t>
  </si>
  <si>
    <t>Ukupna imovina</t>
  </si>
  <si>
    <t xml:space="preserve">Ukupne obveze </t>
  </si>
  <si>
    <t>Pojedine stavke prihoda i rashoda izuzetne veličine ili pojave, kao što su prihodi od ugovora s kupcima, amortizacija i umanjenje imovine (neto), troškovi osoblja, vrijednosna usklađenja (neto), rezerviranja za troškove i rizike (neto), financijski prihodi, financijski rashodi,  (prihod)/trošak poreza na dobit, osnovni i razrijeđeni (gubitak)/dobitak po dionici su detaljno objašnjeni u Izvještaju poslovodstva za razdoblje završeno na dan 30. lipnja 2025. godine.</t>
  </si>
  <si>
    <t>5. iznose koje poduzetnik duguje i koji dospijevaju nakon više od pet godina, kao i ukupna dugovanja poduzetnika pokrivena vrijednim osiguranjem koje je dao poduzetnik, uz naznaku vrste i oblika osiguranja</t>
  </si>
  <si>
    <r>
      <t xml:space="preserve">Istarska keditna banka Umag d.d. kao obvezu koja dospjeva nakon više od pet godina smatra obveze po kreditima HBOR-a predstavljaju primljene kredite temeljem programa kreditiranja HBOR-a. Sredstva iz primljenih kredita plasiraju se klijentima Banke. Glavnica kredita koja dospjeva u razdoblju duljem od 5 godina iznosi </t>
    </r>
    <r>
      <rPr>
        <sz val="12"/>
        <rFont val="Calibri"/>
        <family val="2"/>
        <charset val="238"/>
      </rPr>
      <t>1,14</t>
    </r>
    <r>
      <rPr>
        <sz val="9"/>
        <rFont val="Calibri"/>
        <family val="2"/>
        <charset val="238"/>
      </rPr>
      <t xml:space="preserve"> milijuna eura.</t>
    </r>
  </si>
  <si>
    <t>6. prosječan broj zaposlenih tijekom tekućeg razdoblja</t>
  </si>
  <si>
    <t>Tijekom  2025. godine prosječan broj zaposlenika Istarske kreditne banke Umag d.d. iznosio je 212,80 zaposlenika mjereno temeljem sati rada.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</si>
  <si>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</si>
  <si>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Kapitalizirani interni rad predstavlja sve izravne troškove rada koji se mogu identificirati ili povezati s njima i koji se mogu pravilno dodijeliti izgradnji, preinakama ili ugradnji određenih stavki kapitalne imovine i kao takve se amortiziraju. Istarska kreditna banka d.d. nije kapitalizirala interni rad u prvom polugodištu 2025. godine.</t>
  </si>
  <si>
    <t>U troškovima osoblja iskazani su troškovi neto plaća i nadnica u iznosu od 2.144 tisuća eura, troškovi poreza i doprinosa za mirovinsko i zdravstveno osiguranje u iznosu od 1.389 tisuća eura, i ostalih naknada zaposlenicima 416 tisuća eura za razdoblje završeno na dan 30. lipnja 2025. godine.</t>
  </si>
  <si>
    <t>8. ako su u bilanci priznata rezerviranja za odgođeni porez, stanja odgođenog poreza na kraju poslovne godine i kretanja tih stanja tijekom poslovne godine</t>
  </si>
  <si>
    <t>Na dan 30.06.2025. stanje odgođenog poreza Istarske kreditne banke d.d.  iznosi 207 tisuća eura te je manji u odnosu na 31.12.2024., kada je odgođeni porez iznosio  211 tisuća eura.</t>
  </si>
  <si>
    <t>Razlog umanjenu odgođenog poreza većim dijelom je posljedica vremena priznavanja prihoda, poreznog tretmana MSFI-a 16 i fer vrednovanja vrijednosnih papira kroz ostalu sveobuhvatnu dobit.</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</si>
  <si>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</si>
  <si>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Navedeno nije primjenjivo na financijske izvještaje Istarske kreditne banke Umag d.d.</t>
  </si>
  <si>
    <t>10. broj i nominalnu vrijednost, ili ako ne postoji nominalna vrijednost, knjigovodstvenu vrijednost dionica ili udjela upisanih tijekom poslovne godine u okviru odobrenog kapitala</t>
  </si>
  <si>
    <t>Uplaćeni i upisani kapital Istarske kreditne banke d.d. čini ukupnu vrijednost od 21.608.000 eura  na dan 30.lipnja 2025.</t>
  </si>
  <si>
    <t>Dionički kapital društva sastoji se od 148.000 odobrenih i izdanih dionica nominalne vrijednosti od 146 eura. Dionica nosi pravo na jedan glas i pravo na dividendu.</t>
  </si>
  <si>
    <t>U izvještajnom razdoblju nije bilo podjele dionica.</t>
  </si>
  <si>
    <t>U promatranom razdoblju nije došlo do značajnije promjene vlasničke strukture.</t>
  </si>
  <si>
    <t>U promatranom razdoblju nije bilo pripajanja ni spajanja.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</si>
  <si>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</si>
  <si>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</si>
  <si>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</si>
  <si>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</si>
  <si>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</si>
  <si>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Revidirana, nerevidirana i nekonsolidirana izvješće o poslovanju Istarske kreditne banke Umag d.d.  dostupna su  javnosti na internetskim stranicama Banke, web adresi www.ikb.hr &lt;http://www.ikb.hr/&gt;. Nadalje, izvješće je dostavljeno Hrvatskoj agenciji za nadzor financijskih usluga i Službenom registru propisanih informacija te objavljeno na  internetskim stranicama Zagrebačke Burze d.d., Zagreb.</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</si>
  <si>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</si>
  <si>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</si>
  <si>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Nije bilo značajnih događaja u period između 30.06. 2025. godine do objave Skraćenih tromjesečnih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</si>
</sst>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70" formatCode="#,##0,"/>
    <numFmt numFmtId="171" formatCode="#,##0\ &quot;kn&quot;;[Red]\(#,##0\)"/>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b/>
      <sz val="11"/>
      <color theme="1"/>
      <name val="Calibri"/>
      <family val="2"/>
      <charset val="238"/>
      <scheme val="minor"/>
    </font>
    <font>
      <sz val="9"/>
      <name val="Calibri"/>
      <family val="2"/>
      <charset val="238"/>
    </font>
    <font>
      <b/>
      <sz val="9"/>
      <name val="Calibri"/>
      <family val="2"/>
      <charset val="238"/>
    </font>
    <font>
      <b/>
      <sz val="14"/>
      <color rgb="FFFF0000"/>
      <name val="Calibri"/>
      <family val="2"/>
      <charset val="238"/>
    </font>
    <font>
      <sz val="9"/>
      <color theme="1"/>
      <name val="Calibri"/>
      <family val="2"/>
      <charset val="238"/>
    </font>
    <font>
      <b/>
      <sz val="9"/>
      <color theme="1"/>
      <name val="Calibri"/>
      <family val="2"/>
      <charset val="238"/>
    </font>
    <font>
      <sz val="10"/>
      <color rgb="FFFF0000"/>
      <name val="Arial"/>
      <family val="2"/>
      <charset val="238"/>
    </font>
    <font>
      <sz val="9"/>
      <color rgb="FFFF0000"/>
      <name val="Calibri"/>
      <family val="2"/>
      <charset val="238"/>
    </font>
    <font>
      <sz val="11"/>
      <color theme="1"/>
      <name val="Times New Roman"/>
      <family val="1"/>
      <charset val="238"/>
    </font>
    <font>
      <sz val="9"/>
      <color theme="1"/>
      <name val="Calibri"/>
      <family val="2"/>
      <charset val="238"/>
      <scheme val="minor"/>
    </font>
    <font>
      <b/>
      <sz val="9"/>
      <color theme="1"/>
      <name val="Calibri"/>
      <family val="2"/>
      <charset val="238"/>
      <scheme val="minor"/>
    </font>
    <font>
      <shadow/>
      <sz val="9"/>
      <name val="Calibri"/>
      <family val="2"/>
      <charset val="238"/>
      <scheme val="minor"/>
    </font>
    <font>
      <b/>
      <shadow/>
      <sz val="9"/>
      <name val="Calibri"/>
      <family val="2"/>
      <charset val="238"/>
      <scheme val="minor"/>
    </font>
    <font>
      <sz val="12"/>
      <color theme="1"/>
      <name val="Arial"/>
      <family val="2"/>
      <charset val="238"/>
    </font>
    <font>
      <b/>
      <sz val="9"/>
      <color indexed="8"/>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rgb="FF000000"/>
      <name val="Times New Roman"/>
      <family val="1"/>
      <charset val="238"/>
    </font>
    <font>
      <b/>
      <sz val="11"/>
      <color theme="1"/>
      <name val="Times New Roman"/>
      <family val="1"/>
      <charset val="238"/>
    </font>
    <font>
      <sz val="10"/>
      <name val="Calibri"/>
      <family val="2"/>
      <charset val="238"/>
      <scheme val="minor"/>
    </font>
    <font>
      <sz val="12"/>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medium">
        <color rgb="FF808080"/>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1" fillId="0" borderId="0"/>
    <xf numFmtId="0" fontId="45" fillId="0" borderId="0"/>
  </cellStyleXfs>
  <cellXfs count="332">
    <xf numFmtId="0" fontId="0" fillId="0" borderId="0" xfId="0"/>
    <xf numFmtId="3" fontId="7" fillId="0" borderId="0" xfId="1" applyNumberFormat="1" applyFont="1" applyFill="1" applyBorder="1" applyAlignment="1" applyProtection="1">
      <alignment horizontal="center" vertical="center"/>
    </xf>
    <xf numFmtId="0" fontId="20" fillId="9" borderId="7" xfId="4" applyFont="1" applyFill="1" applyBorder="1"/>
    <xf numFmtId="0" fontId="2" fillId="9" borderId="8" xfId="4" applyFill="1" applyBorder="1"/>
    <xf numFmtId="0" fontId="2" fillId="0" borderId="0" xfId="4"/>
    <xf numFmtId="0" fontId="22" fillId="9" borderId="9"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10" xfId="4" applyFont="1" applyFill="1" applyBorder="1" applyAlignment="1">
      <alignment horizontal="center" vertical="center"/>
    </xf>
    <xf numFmtId="0" fontId="6" fillId="9" borderId="0" xfId="4" applyFont="1" applyFill="1" applyBorder="1" applyAlignment="1">
      <alignment horizontal="center" vertical="center"/>
    </xf>
    <xf numFmtId="0" fontId="6" fillId="9" borderId="12" xfId="4" applyFont="1" applyFill="1" applyBorder="1" applyAlignment="1">
      <alignment vertical="center"/>
    </xf>
    <xf numFmtId="0" fontId="25" fillId="0" borderId="0" xfId="4" applyFont="1" applyFill="1"/>
    <xf numFmtId="0" fontId="5" fillId="9" borderId="9" xfId="4" applyFont="1" applyFill="1" applyBorder="1" applyAlignment="1">
      <alignment vertical="center" wrapText="1"/>
    </xf>
    <xf numFmtId="0" fontId="5" fillId="9" borderId="0" xfId="4" applyFont="1" applyFill="1" applyBorder="1" applyAlignment="1">
      <alignment horizontal="right" vertical="center" wrapText="1"/>
    </xf>
    <xf numFmtId="0" fontId="5" fillId="9" borderId="0" xfId="4" applyFont="1" applyFill="1" applyBorder="1" applyAlignment="1">
      <alignmen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10"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1"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10" xfId="4" applyFill="1" applyBorder="1"/>
    <xf numFmtId="0" fontId="23" fillId="9" borderId="9" xfId="4" applyFont="1" applyFill="1" applyBorder="1" applyAlignment="1">
      <alignment wrapText="1"/>
    </xf>
    <xf numFmtId="0" fontId="23" fillId="9" borderId="10" xfId="4" applyFont="1" applyFill="1" applyBorder="1" applyAlignment="1">
      <alignment wrapText="1"/>
    </xf>
    <xf numFmtId="0" fontId="23" fillId="9" borderId="9"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10" xfId="4" applyFont="1" applyFill="1" applyBorder="1"/>
    <xf numFmtId="0" fontId="6" fillId="9" borderId="0" xfId="4" applyFont="1" applyFill="1" applyBorder="1" applyAlignment="1">
      <alignment horizontal="right" vertical="center" wrapText="1"/>
    </xf>
    <xf numFmtId="0" fontId="24" fillId="9" borderId="10" xfId="4" applyFont="1" applyFill="1" applyBorder="1" applyAlignment="1">
      <alignment vertical="center"/>
    </xf>
    <xf numFmtId="0" fontId="6" fillId="9" borderId="9"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5" fillId="10" borderId="11"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10"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10" xfId="4" applyFont="1" applyFill="1" applyBorder="1" applyAlignment="1">
      <alignment vertical="center"/>
    </xf>
    <xf numFmtId="0" fontId="5" fillId="9" borderId="0" xfId="4" applyFont="1" applyFill="1" applyBorder="1" applyAlignment="1">
      <alignment horizontal="center" vertical="center"/>
    </xf>
    <xf numFmtId="0" fontId="6" fillId="9" borderId="10" xfId="4" applyFont="1" applyFill="1" applyBorder="1" applyAlignment="1">
      <alignment horizontal="center" vertical="center"/>
    </xf>
    <xf numFmtId="0" fontId="5" fillId="10" borderId="13" xfId="4" applyFont="1" applyFill="1" applyBorder="1" applyAlignment="1" applyProtection="1">
      <alignment horizontal="center" vertical="center"/>
      <protection locked="0"/>
    </xf>
    <xf numFmtId="0" fontId="23" fillId="9" borderId="0" xfId="4" applyFont="1" applyFill="1" applyBorder="1" applyAlignment="1">
      <alignment vertical="top" wrapText="1"/>
    </xf>
    <xf numFmtId="0" fontId="23" fillId="9" borderId="9" xfId="4" applyFont="1" applyFill="1" applyBorder="1" applyAlignment="1">
      <alignment vertical="top"/>
    </xf>
    <xf numFmtId="0" fontId="26" fillId="9" borderId="10" xfId="4" applyFont="1" applyFill="1" applyBorder="1"/>
    <xf numFmtId="0" fontId="2" fillId="9" borderId="14" xfId="4" applyFill="1" applyBorder="1"/>
    <xf numFmtId="0" fontId="2" fillId="9" borderId="15" xfId="4" applyFill="1" applyBorder="1"/>
    <xf numFmtId="0" fontId="2" fillId="9" borderId="13" xfId="4" applyFill="1" applyBorder="1"/>
    <xf numFmtId="49" fontId="5" fillId="10" borderId="11"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4" xfId="5" applyFont="1" applyFill="1" applyBorder="1" applyAlignment="1" applyProtection="1">
      <alignment horizontal="center" vertical="center" wrapText="1"/>
    </xf>
    <xf numFmtId="3" fontId="15" fillId="3" borderId="5" xfId="5" applyNumberFormat="1"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0" fontId="15" fillId="3" borderId="3" xfId="5" applyFont="1" applyFill="1" applyBorder="1" applyAlignment="1" applyProtection="1">
      <alignment horizontal="center" vertical="center"/>
    </xf>
    <xf numFmtId="3" fontId="15" fillId="3" borderId="3"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3" fontId="4" fillId="0" borderId="1" xfId="6" applyNumberFormat="1" applyFont="1" applyBorder="1" applyAlignment="1" applyProtection="1">
      <alignment horizontal="right" vertical="center" shrinkToFit="1"/>
      <protection locked="0"/>
    </xf>
    <xf numFmtId="3" fontId="6" fillId="0" borderId="1" xfId="6" applyNumberFormat="1" applyFont="1" applyBorder="1" applyAlignment="1" applyProtection="1">
      <alignment vertical="center" shrinkToFit="1"/>
      <protection locked="0"/>
    </xf>
    <xf numFmtId="3" fontId="18" fillId="0" borderId="1" xfId="6" applyNumberFormat="1" applyFont="1" applyBorder="1" applyAlignment="1" applyProtection="1">
      <alignment vertical="center" shrinkToFit="1"/>
      <protection locked="0"/>
    </xf>
    <xf numFmtId="0" fontId="19" fillId="9" borderId="6" xfId="4" applyFont="1" applyFill="1" applyBorder="1" applyAlignment="1">
      <alignment vertical="center"/>
    </xf>
    <xf numFmtId="0" fontId="19" fillId="9" borderId="7" xfId="4" applyFont="1" applyFill="1" applyBorder="1" applyAlignment="1">
      <alignment vertical="center"/>
    </xf>
    <xf numFmtId="0" fontId="22" fillId="9" borderId="9"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10" xfId="4" applyFont="1" applyFill="1" applyBorder="1" applyAlignment="1">
      <alignment horizontal="center" vertical="center"/>
    </xf>
    <xf numFmtId="0" fontId="5" fillId="9" borderId="9" xfId="4" applyFont="1" applyFill="1" applyBorder="1" applyAlignment="1">
      <alignment vertical="center" wrapText="1"/>
    </xf>
    <xf numFmtId="0" fontId="5" fillId="9" borderId="0" xfId="4" applyFont="1" applyFill="1" applyBorder="1" applyAlignment="1">
      <alignment vertical="center" wrapText="1"/>
    </xf>
    <xf numFmtId="14" fontId="5" fillId="10" borderId="2" xfId="4"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4" xfId="4" applyNumberFormat="1" applyFont="1" applyFill="1" applyBorder="1" applyAlignment="1" applyProtection="1">
      <alignment horizontal="center" vertical="center"/>
      <protection locked="0"/>
    </xf>
    <xf numFmtId="0" fontId="5" fillId="0" borderId="9"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6" fillId="9" borderId="9" xfId="4" applyFont="1" applyFill="1" applyBorder="1" applyAlignment="1">
      <alignment horizontal="right" vertical="center" wrapText="1"/>
    </xf>
    <xf numFmtId="0" fontId="6" fillId="9" borderId="10" xfId="4" applyFont="1" applyFill="1" applyBorder="1" applyAlignment="1">
      <alignment horizontal="right" vertical="center" wrapText="1"/>
    </xf>
    <xf numFmtId="49" fontId="5" fillId="10" borderId="14" xfId="4" applyNumberFormat="1" applyFont="1" applyFill="1" applyBorder="1" applyAlignment="1" applyProtection="1">
      <alignment horizontal="center" vertical="center"/>
      <protection locked="0"/>
    </xf>
    <xf numFmtId="49" fontId="5" fillId="10" borderId="13" xfId="4" applyNumberFormat="1" applyFont="1" applyFill="1" applyBorder="1" applyAlignment="1" applyProtection="1">
      <alignment horizontal="center" vertical="center"/>
      <protection locked="0"/>
    </xf>
    <xf numFmtId="0" fontId="23" fillId="9" borderId="9"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21" fillId="9" borderId="9"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9" xfId="4" applyFont="1" applyFill="1" applyBorder="1" applyAlignment="1">
      <alignment horizontal="right" vertical="center"/>
    </xf>
    <xf numFmtId="0" fontId="6" fillId="9" borderId="10" xfId="4" applyFont="1" applyFill="1" applyBorder="1" applyAlignment="1">
      <alignment horizontal="right" vertical="center"/>
    </xf>
    <xf numFmtId="0" fontId="6" fillId="9" borderId="0" xfId="4" applyFont="1" applyFill="1" applyBorder="1" applyAlignment="1">
      <alignment horizontal="right" vertical="center" wrapText="1"/>
    </xf>
    <xf numFmtId="0" fontId="5" fillId="10" borderId="14" xfId="4" applyFont="1" applyFill="1" applyBorder="1" applyAlignment="1" applyProtection="1">
      <alignment horizontal="center" vertical="center"/>
      <protection locked="0"/>
    </xf>
    <xf numFmtId="0" fontId="5" fillId="10" borderId="13" xfId="4" applyFont="1" applyFill="1" applyBorder="1" applyAlignment="1" applyProtection="1">
      <alignment horizontal="center" vertical="center"/>
      <protection locked="0"/>
    </xf>
    <xf numFmtId="0" fontId="23" fillId="9" borderId="9" xfId="4" applyFont="1" applyFill="1" applyBorder="1" applyAlignment="1">
      <alignment vertical="center" wrapText="1"/>
    </xf>
    <xf numFmtId="0" fontId="23" fillId="9" borderId="0" xfId="4" applyFont="1" applyFill="1" applyBorder="1" applyAlignment="1">
      <alignment vertical="center" wrapText="1"/>
    </xf>
    <xf numFmtId="0" fontId="6" fillId="9" borderId="0" xfId="4" applyFont="1" applyFill="1" applyBorder="1" applyAlignment="1">
      <alignment horizontal="right" vertical="center"/>
    </xf>
    <xf numFmtId="0" fontId="5" fillId="10" borderId="14" xfId="4" applyFont="1" applyFill="1" applyBorder="1" applyAlignment="1" applyProtection="1">
      <alignment vertical="center"/>
      <protection locked="0"/>
    </xf>
    <xf numFmtId="0" fontId="5" fillId="10" borderId="15" xfId="4" applyFont="1" applyFill="1" applyBorder="1" applyAlignment="1" applyProtection="1">
      <alignment vertical="center"/>
      <protection locked="0"/>
    </xf>
    <xf numFmtId="0" fontId="5" fillId="10" borderId="13" xfId="4" applyFont="1" applyFill="1" applyBorder="1" applyAlignment="1" applyProtection="1">
      <alignment vertical="center"/>
      <protection locked="0"/>
    </xf>
    <xf numFmtId="0" fontId="24" fillId="9" borderId="9" xfId="4" applyFont="1" applyFill="1" applyBorder="1" applyAlignment="1">
      <alignment vertical="center"/>
    </xf>
    <xf numFmtId="0" fontId="24" fillId="9" borderId="0" xfId="4" applyFont="1" applyFill="1" applyBorder="1" applyAlignment="1">
      <alignment vertical="center"/>
    </xf>
    <xf numFmtId="0" fontId="6" fillId="9" borderId="9" xfId="4" applyFont="1" applyFill="1" applyBorder="1" applyAlignment="1">
      <alignment horizontal="left" vertical="center" wrapText="1"/>
    </xf>
    <xf numFmtId="0" fontId="6" fillId="9" borderId="0" xfId="4" applyFont="1" applyFill="1" applyBorder="1" applyAlignment="1">
      <alignment horizontal="left" vertical="center"/>
    </xf>
    <xf numFmtId="0" fontId="6" fillId="9" borderId="0" xfId="4" applyFont="1" applyFill="1" applyBorder="1" applyAlignment="1">
      <alignment vertical="center"/>
    </xf>
    <xf numFmtId="0" fontId="23" fillId="10" borderId="14" xfId="4" applyFont="1" applyFill="1" applyBorder="1" applyProtection="1">
      <protection locked="0"/>
    </xf>
    <xf numFmtId="0" fontId="23" fillId="10" borderId="15" xfId="4" applyFont="1" applyFill="1" applyBorder="1" applyProtection="1">
      <protection locked="0"/>
    </xf>
    <xf numFmtId="0" fontId="23" fillId="10" borderId="13" xfId="4" applyFont="1" applyFill="1" applyBorder="1" applyProtection="1">
      <protection locked="0"/>
    </xf>
    <xf numFmtId="0" fontId="6" fillId="9" borderId="9" xfId="4" applyFont="1" applyFill="1" applyBorder="1" applyAlignment="1">
      <alignment horizontal="center" vertical="center"/>
    </xf>
    <xf numFmtId="0" fontId="6" fillId="9" borderId="0" xfId="4" applyFont="1" applyFill="1" applyBorder="1" applyAlignment="1">
      <alignment horizontal="center" vertical="center"/>
    </xf>
    <xf numFmtId="0" fontId="5" fillId="10" borderId="14" xfId="4" applyFont="1" applyFill="1" applyBorder="1" applyAlignment="1" applyProtection="1">
      <alignment horizontal="right" vertical="center"/>
      <protection locked="0"/>
    </xf>
    <xf numFmtId="0" fontId="5" fillId="10" borderId="15" xfId="4" applyFont="1" applyFill="1" applyBorder="1" applyAlignment="1" applyProtection="1">
      <alignment horizontal="right" vertical="center"/>
      <protection locked="0"/>
    </xf>
    <xf numFmtId="0" fontId="5" fillId="10" borderId="13" xfId="4" applyFont="1" applyFill="1" applyBorder="1" applyAlignment="1" applyProtection="1">
      <alignment horizontal="right" vertical="center"/>
      <protection locked="0"/>
    </xf>
    <xf numFmtId="0" fontId="23" fillId="9" borderId="0" xfId="4" applyFont="1" applyFill="1" applyBorder="1" applyAlignment="1">
      <alignment vertical="top" wrapText="1"/>
    </xf>
    <xf numFmtId="0" fontId="23" fillId="9" borderId="0" xfId="4" applyFont="1" applyFill="1" applyBorder="1" applyAlignment="1">
      <alignment vertical="top"/>
    </xf>
    <xf numFmtId="0" fontId="23" fillId="9" borderId="0" xfId="4" applyFont="1" applyFill="1" applyBorder="1" applyProtection="1">
      <protection locked="0"/>
    </xf>
    <xf numFmtId="49" fontId="5" fillId="10" borderId="14" xfId="4" applyNumberFormat="1" applyFont="1" applyFill="1" applyBorder="1" applyAlignment="1" applyProtection="1">
      <alignment vertical="center"/>
      <protection locked="0"/>
    </xf>
    <xf numFmtId="49" fontId="5" fillId="10" borderId="15" xfId="4" applyNumberFormat="1" applyFont="1" applyFill="1" applyBorder="1" applyAlignment="1" applyProtection="1">
      <alignment vertical="center"/>
      <protection locked="0"/>
    </xf>
    <xf numFmtId="49" fontId="5" fillId="10" borderId="13" xfId="4" applyNumberFormat="1" applyFont="1" applyFill="1" applyBorder="1" applyAlignment="1" applyProtection="1">
      <alignment vertical="center"/>
      <protection locked="0"/>
    </xf>
    <xf numFmtId="0" fontId="6" fillId="9" borderId="10" xfId="4" applyFont="1" applyFill="1" applyBorder="1" applyAlignment="1">
      <alignment horizontal="center" vertical="center"/>
    </xf>
    <xf numFmtId="0" fontId="6" fillId="9" borderId="9" xfId="4" applyFont="1" applyFill="1" applyBorder="1" applyAlignment="1">
      <alignment horizontal="left" vertical="center"/>
    </xf>
    <xf numFmtId="0" fontId="6" fillId="9" borderId="0" xfId="4" applyFont="1" applyFill="1" applyBorder="1" applyAlignment="1">
      <alignment vertical="top"/>
    </xf>
    <xf numFmtId="0" fontId="23" fillId="10" borderId="14" xfId="4" applyFont="1" applyFill="1" applyBorder="1" applyAlignment="1" applyProtection="1">
      <alignment vertical="center"/>
      <protection locked="0"/>
    </xf>
    <xf numFmtId="0" fontId="23" fillId="10" borderId="15" xfId="4" applyFont="1" applyFill="1" applyBorder="1" applyAlignment="1" applyProtection="1">
      <alignment vertical="center"/>
      <protection locked="0"/>
    </xf>
    <xf numFmtId="0" fontId="23" fillId="10" borderId="13" xfId="4" applyFont="1" applyFill="1" applyBorder="1" applyAlignment="1" applyProtection="1">
      <alignment vertical="center"/>
      <protection locked="0"/>
    </xf>
    <xf numFmtId="0" fontId="6" fillId="9" borderId="7" xfId="4" applyFont="1" applyFill="1" applyBorder="1" applyAlignment="1">
      <alignment horizontal="left" vertical="center" wrapText="1"/>
    </xf>
    <xf numFmtId="0" fontId="6" fillId="9" borderId="16" xfId="4" applyFont="1" applyFill="1" applyBorder="1" applyAlignment="1">
      <alignment horizontal="left" vertical="center" wrapText="1"/>
    </xf>
    <xf numFmtId="49" fontId="5" fillId="14" borderId="1" xfId="5" applyNumberFormat="1" applyFont="1" applyFill="1" applyBorder="1" applyAlignment="1" applyProtection="1">
      <alignment horizontal="left" vertical="center" wrapText="1"/>
    </xf>
    <xf numFmtId="49" fontId="6" fillId="14" borderId="1" xfId="5" applyNumberFormat="1" applyFont="1" applyFill="1" applyBorder="1" applyAlignment="1" applyProtection="1">
      <alignment horizontal="left" vertical="center" wrapText="1"/>
    </xf>
    <xf numFmtId="49" fontId="6" fillId="0" borderId="1" xfId="5" applyNumberFormat="1" applyFont="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5" fillId="14" borderId="1" xfId="5" applyNumberFormat="1" applyFont="1" applyFill="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0" fontId="6" fillId="4" borderId="1" xfId="5" applyFont="1" applyFill="1" applyBorder="1" applyAlignment="1" applyProtection="1">
      <alignment horizontal="left" vertical="center" wrapText="1"/>
    </xf>
    <xf numFmtId="0" fontId="3" fillId="4" borderId="16" xfId="5" applyFont="1" applyFill="1" applyBorder="1" applyAlignment="1" applyProtection="1">
      <alignment horizontal="left" vertical="center" wrapText="1"/>
    </xf>
    <xf numFmtId="0" fontId="3" fillId="0" borderId="16" xfId="5" applyBorder="1" applyAlignment="1" applyProtection="1"/>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0" fontId="15" fillId="3" borderId="15" xfId="5" applyFont="1" applyFill="1" applyBorder="1" applyAlignment="1" applyProtection="1">
      <alignment horizontal="center" vertical="center"/>
    </xf>
    <xf numFmtId="0" fontId="3" fillId="0" borderId="15" xfId="5" applyBorder="1" applyAlignment="1" applyProtection="1">
      <alignment horizontal="center" vertical="center"/>
    </xf>
    <xf numFmtId="0" fontId="3" fillId="0" borderId="1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4" xfId="5" applyFont="1" applyFill="1" applyBorder="1" applyAlignment="1" applyProtection="1">
      <alignment vertical="center" wrapText="1"/>
      <protection locked="0"/>
    </xf>
    <xf numFmtId="0" fontId="3" fillId="0" borderId="15" xfId="5" applyBorder="1" applyAlignment="1" applyProtection="1">
      <alignment vertical="center" wrapText="1"/>
      <protection locked="0"/>
    </xf>
    <xf numFmtId="0" fontId="3" fillId="0" borderId="15" xfId="5" applyBorder="1" applyAlignment="1" applyProtection="1">
      <protection locked="0"/>
    </xf>
    <xf numFmtId="0" fontId="5" fillId="3" borderId="6" xfId="5" applyFont="1" applyFill="1" applyBorder="1" applyAlignment="1" applyProtection="1">
      <alignment horizontal="center" vertical="center" wrapText="1"/>
    </xf>
    <xf numFmtId="0" fontId="3" fillId="0" borderId="7" xfId="5" applyBorder="1" applyAlignment="1" applyProtection="1">
      <alignment horizontal="center" vertical="center" wrapText="1"/>
    </xf>
    <xf numFmtId="0" fontId="3" fillId="0" borderId="8" xfId="5"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6" fillId="0" borderId="1" xfId="6" applyNumberFormat="1" applyFont="1" applyBorder="1" applyAlignment="1" applyProtection="1">
      <alignment horizontal="left" vertical="center" wrapText="1" indent="1"/>
    </xf>
    <xf numFmtId="49" fontId="5"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6" fillId="0" borderId="1" xfId="6" applyNumberFormat="1" applyFont="1" applyBorder="1" applyAlignment="1" applyProtection="1">
      <alignment horizontal="left" vertical="center" wrapText="1"/>
    </xf>
    <xf numFmtId="49" fontId="5" fillId="0" borderId="1" xfId="6" applyNumberFormat="1" applyFont="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3" fillId="4" borderId="7" xfId="6" applyFont="1" applyFill="1" applyBorder="1" applyAlignment="1" applyProtection="1">
      <alignment horizontal="left" vertical="center" wrapText="1"/>
    </xf>
    <xf numFmtId="0" fontId="14" fillId="4" borderId="7" xfId="6" applyFont="1" applyFill="1" applyBorder="1" applyAlignment="1" applyProtection="1">
      <alignment horizontal="left" vertical="center" wrapText="1"/>
    </xf>
    <xf numFmtId="0" fontId="0" fillId="0" borderId="7"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4" xfId="6" applyFont="1" applyFill="1" applyBorder="1" applyAlignment="1" applyProtection="1">
      <alignment vertical="center" wrapText="1"/>
      <protection locked="0"/>
    </xf>
    <xf numFmtId="0" fontId="3" fillId="0" borderId="15" xfId="6" applyBorder="1" applyAlignment="1" applyProtection="1">
      <protection locked="0"/>
    </xf>
    <xf numFmtId="0" fontId="0" fillId="0" borderId="15"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pplyProtection="1">
      <alignment horizontal="left" vertical="center" wrapText="1"/>
    </xf>
    <xf numFmtId="0" fontId="6"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4" xfId="6" applyFont="1" applyFill="1" applyBorder="1" applyAlignment="1" applyProtection="1">
      <alignment vertical="center" wrapText="1"/>
      <protection locked="0"/>
    </xf>
    <xf numFmtId="0" fontId="3" fillId="0" borderId="15"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15" fillId="14" borderId="1" xfId="6" applyFont="1" applyFill="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3" fontId="3" fillId="0" borderId="1" xfId="6" applyNumberFormat="1" applyBorder="1" applyAlignment="1" applyProtection="1">
      <alignment horizontal="center"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0" fontId="33" fillId="0" borderId="0" xfId="0" applyFont="1" applyAlignment="1">
      <alignment horizontal="left" vertical="center" wrapText="1"/>
    </xf>
    <xf numFmtId="0" fontId="33" fillId="0" borderId="0" xfId="0" applyFont="1" applyAlignment="1">
      <alignment vertical="center"/>
    </xf>
    <xf numFmtId="0" fontId="33" fillId="0" borderId="0" xfId="0" applyFont="1" applyAlignment="1">
      <alignment horizontal="justify" vertical="center"/>
    </xf>
    <xf numFmtId="0" fontId="33" fillId="0" borderId="0" xfId="0" applyFont="1" applyAlignment="1">
      <alignment horizontal="left" vertical="center"/>
    </xf>
    <xf numFmtId="0" fontId="35" fillId="9" borderId="0" xfId="0" applyFont="1" applyFill="1" applyAlignment="1">
      <alignment vertical="center"/>
    </xf>
    <xf numFmtId="0" fontId="0" fillId="9" borderId="0" xfId="0" applyFill="1"/>
    <xf numFmtId="0" fontId="3" fillId="0" borderId="0" xfId="6"/>
    <xf numFmtId="0" fontId="33" fillId="0" borderId="0" xfId="6" applyFont="1" applyAlignment="1">
      <alignment vertical="center"/>
    </xf>
    <xf numFmtId="0" fontId="34" fillId="0" borderId="0" xfId="6" applyFont="1" applyAlignment="1">
      <alignment vertical="center"/>
    </xf>
    <xf numFmtId="0" fontId="32" fillId="0" borderId="0" xfId="6" applyFont="1"/>
    <xf numFmtId="0" fontId="46" fillId="0" borderId="21" xfId="8" applyFont="1" applyBorder="1" applyAlignment="1">
      <alignment horizontal="justify" vertical="center"/>
    </xf>
    <xf numFmtId="0" fontId="47" fillId="0" borderId="21" xfId="8" applyFont="1" applyBorder="1" applyAlignment="1">
      <alignment horizontal="left" vertical="center"/>
    </xf>
    <xf numFmtId="170" fontId="49" fillId="15" borderId="19" xfId="6" applyNumberFormat="1" applyFont="1" applyFill="1" applyBorder="1" applyAlignment="1">
      <alignment horizontal="center" vertical="center" wrapText="1"/>
    </xf>
    <xf numFmtId="0" fontId="34" fillId="0" borderId="0" xfId="0" applyFont="1" applyAlignment="1">
      <alignment horizontal="left" vertical="center" wrapText="1"/>
    </xf>
    <xf numFmtId="0" fontId="38" fillId="0" borderId="0" xfId="0" applyFont="1"/>
    <xf numFmtId="0" fontId="36" fillId="0" borderId="0" xfId="0" applyFont="1" applyAlignment="1">
      <alignment horizontal="center" vertical="center" wrapText="1"/>
    </xf>
    <xf numFmtId="0" fontId="37" fillId="0" borderId="17" xfId="0" applyFont="1" applyBorder="1" applyAlignment="1">
      <alignment horizontal="right" vertical="center" wrapText="1"/>
    </xf>
    <xf numFmtId="0" fontId="33" fillId="0" borderId="0" xfId="0" applyFont="1" applyAlignment="1">
      <alignment horizontal="left" vertical="center"/>
    </xf>
    <xf numFmtId="0" fontId="36" fillId="0" borderId="0" xfId="0" applyFont="1" applyAlignment="1">
      <alignment horizontal="left" vertical="center" wrapText="1"/>
    </xf>
    <xf numFmtId="0" fontId="39" fillId="0" borderId="0" xfId="0" applyFont="1" applyAlignment="1">
      <alignment horizontal="left"/>
    </xf>
    <xf numFmtId="3" fontId="36" fillId="0" borderId="0" xfId="0" applyNumberFormat="1" applyFont="1" applyAlignment="1">
      <alignment horizontal="right" vertical="center" wrapText="1"/>
    </xf>
    <xf numFmtId="0" fontId="40" fillId="0" borderId="0" xfId="0" applyFont="1" applyAlignment="1">
      <alignment horizontal="justify" vertical="center"/>
    </xf>
    <xf numFmtId="0" fontId="36" fillId="0" borderId="0" xfId="0" applyFont="1" applyAlignment="1">
      <alignment horizontal="left" vertical="center" wrapText="1"/>
    </xf>
    <xf numFmtId="0" fontId="40" fillId="0" borderId="0" xfId="0" applyFont="1"/>
    <xf numFmtId="0" fontId="36" fillId="0" borderId="0" xfId="0" applyFont="1" applyAlignment="1">
      <alignment horizontal="right" vertical="center" wrapText="1"/>
    </xf>
    <xf numFmtId="0" fontId="36" fillId="0" borderId="18" xfId="0" applyFont="1" applyBorder="1" applyAlignment="1">
      <alignment horizontal="right" vertical="center" wrapText="1"/>
    </xf>
    <xf numFmtId="3" fontId="36" fillId="0" borderId="15" xfId="0" applyNumberFormat="1" applyFont="1" applyBorder="1" applyAlignment="1">
      <alignment horizontal="right" vertical="center" wrapText="1"/>
    </xf>
    <xf numFmtId="3" fontId="36" fillId="0" borderId="18" xfId="0" applyNumberFormat="1" applyFont="1" applyBorder="1" applyAlignment="1">
      <alignment horizontal="right" vertical="center" wrapText="1"/>
    </xf>
    <xf numFmtId="0" fontId="37" fillId="0" borderId="0" xfId="0" applyFont="1" applyAlignment="1">
      <alignment horizontal="right" vertical="center" wrapText="1"/>
    </xf>
    <xf numFmtId="0" fontId="36" fillId="0" borderId="0" xfId="0" applyFont="1"/>
    <xf numFmtId="3" fontId="37" fillId="0" borderId="17" xfId="0" applyNumberFormat="1" applyFont="1" applyBorder="1" applyAlignment="1">
      <alignment horizontal="right" vertical="center" wrapText="1"/>
    </xf>
    <xf numFmtId="0" fontId="41" fillId="0" borderId="0" xfId="0" applyFont="1" applyAlignment="1">
      <alignment horizontal="left" vertical="top"/>
    </xf>
    <xf numFmtId="0" fontId="34" fillId="0" borderId="0" xfId="0" applyFont="1" applyAlignment="1">
      <alignment horizontal="left" vertical="center" wrapText="1"/>
    </xf>
    <xf numFmtId="0" fontId="42" fillId="0" borderId="0" xfId="0" applyFont="1"/>
    <xf numFmtId="0" fontId="42" fillId="0" borderId="0" xfId="0" applyFont="1" applyAlignment="1">
      <alignment horizontal="center"/>
    </xf>
    <xf numFmtId="0" fontId="41" fillId="15" borderId="19" xfId="0" applyFont="1" applyFill="1" applyBorder="1"/>
    <xf numFmtId="0" fontId="41" fillId="15" borderId="20" xfId="0" applyFont="1" applyFill="1" applyBorder="1" applyAlignment="1">
      <alignment vertical="top"/>
    </xf>
    <xf numFmtId="0" fontId="34" fillId="0" borderId="0" xfId="0" applyFont="1" applyAlignment="1">
      <alignment horizontal="center" vertical="center" wrapText="1"/>
    </xf>
    <xf numFmtId="0" fontId="43" fillId="0" borderId="21" xfId="0" applyFont="1" applyBorder="1" applyAlignment="1">
      <alignment vertical="center"/>
    </xf>
    <xf numFmtId="170" fontId="43" fillId="0" borderId="21" xfId="0" applyNumberFormat="1" applyFont="1" applyBorder="1" applyAlignment="1">
      <alignment horizontal="right" vertical="center" wrapText="1"/>
    </xf>
    <xf numFmtId="0" fontId="44" fillId="0" borderId="21" xfId="0" applyFont="1" applyBorder="1" applyAlignment="1">
      <alignment vertical="center"/>
    </xf>
    <xf numFmtId="170" fontId="44" fillId="0" borderId="21" xfId="0" applyNumberFormat="1" applyFont="1" applyBorder="1" applyAlignment="1">
      <alignment horizontal="right" vertical="center" wrapText="1"/>
    </xf>
    <xf numFmtId="0" fontId="43" fillId="0" borderId="21" xfId="0" applyFont="1" applyBorder="1" applyAlignment="1">
      <alignment vertical="center" wrapText="1"/>
    </xf>
    <xf numFmtId="170" fontId="43" fillId="0" borderId="21" xfId="0" applyNumberFormat="1" applyFont="1" applyBorder="1" applyAlignment="1">
      <alignment horizontal="right" vertical="center"/>
    </xf>
    <xf numFmtId="170" fontId="44" fillId="0" borderId="21" xfId="0" applyNumberFormat="1" applyFont="1" applyBorder="1" applyAlignment="1">
      <alignment horizontal="right" vertical="center"/>
    </xf>
    <xf numFmtId="170" fontId="48" fillId="0" borderId="21" xfId="0" applyNumberFormat="1" applyFont="1" applyBorder="1"/>
    <xf numFmtId="170" fontId="49" fillId="0" borderId="21" xfId="0" applyNumberFormat="1" applyFont="1" applyBorder="1"/>
    <xf numFmtId="0" fontId="41" fillId="0" borderId="0" xfId="0" applyFont="1"/>
    <xf numFmtId="3" fontId="50" fillId="0" borderId="21" xfId="0" applyNumberFormat="1" applyFont="1" applyBorder="1" applyAlignment="1">
      <alignment horizontal="right" vertical="center" wrapText="1"/>
    </xf>
    <xf numFmtId="0" fontId="36" fillId="0" borderId="21" xfId="0" applyFont="1" applyBorder="1" applyAlignment="1">
      <alignment vertical="center" wrapText="1"/>
    </xf>
    <xf numFmtId="2" fontId="36" fillId="0" borderId="21" xfId="0" applyNumberFormat="1" applyFont="1" applyBorder="1" applyAlignment="1">
      <alignment horizontal="right" vertical="center" wrapText="1"/>
    </xf>
    <xf numFmtId="0" fontId="40" fillId="0" borderId="0" xfId="0" applyFont="1" applyAlignment="1">
      <alignment vertical="center" wrapText="1"/>
    </xf>
    <xf numFmtId="0" fontId="40" fillId="0" borderId="0" xfId="0" applyFont="1" applyAlignment="1">
      <alignment horizontal="center" vertical="center" wrapText="1"/>
    </xf>
    <xf numFmtId="0" fontId="51" fillId="0" borderId="0" xfId="0" applyFont="1" applyAlignment="1">
      <alignment horizontal="right" vertical="center" wrapText="1"/>
    </xf>
    <xf numFmtId="0" fontId="42" fillId="0" borderId="0" xfId="0" applyFont="1" applyAlignment="1">
      <alignment wrapText="1"/>
    </xf>
    <xf numFmtId="0" fontId="41" fillId="0" borderId="21" xfId="0" applyFont="1" applyBorder="1" applyAlignment="1">
      <alignment horizontal="left"/>
    </xf>
    <xf numFmtId="170" fontId="41" fillId="0" borderId="21" xfId="0" applyNumberFormat="1" applyFont="1" applyBorder="1"/>
    <xf numFmtId="3" fontId="34" fillId="0" borderId="0" xfId="0" applyNumberFormat="1" applyFont="1" applyAlignment="1">
      <alignment horizontal="left" vertical="center" wrapText="1"/>
    </xf>
    <xf numFmtId="170" fontId="42" fillId="0" borderId="21" xfId="0" applyNumberFormat="1" applyFont="1" applyBorder="1"/>
    <xf numFmtId="170" fontId="34" fillId="0" borderId="0" xfId="0" applyNumberFormat="1" applyFont="1" applyAlignment="1">
      <alignment horizontal="left" vertical="center" wrapText="1"/>
    </xf>
    <xf numFmtId="170" fontId="41" fillId="0" borderId="0" xfId="0" applyNumberFormat="1" applyFont="1"/>
    <xf numFmtId="0" fontId="41" fillId="0" borderId="21" xfId="0" applyFont="1" applyBorder="1"/>
    <xf numFmtId="0" fontId="49" fillId="0" borderId="0" xfId="0" applyFont="1" applyAlignment="1">
      <alignment horizontal="left" vertical="center" wrapText="1"/>
    </xf>
    <xf numFmtId="3" fontId="0" fillId="0" borderId="0" xfId="0" applyNumberFormat="1"/>
    <xf numFmtId="0" fontId="0" fillId="0" borderId="0" xfId="0" applyAlignment="1">
      <alignment vertical="center"/>
    </xf>
    <xf numFmtId="0" fontId="32" fillId="9" borderId="0" xfId="0" applyFont="1" applyFill="1" applyAlignment="1">
      <alignment horizontal="center" vertical="center"/>
    </xf>
    <xf numFmtId="0" fontId="25" fillId="0" borderId="17"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7" xfId="0" applyFont="1" applyBorder="1" applyAlignment="1">
      <alignment horizontal="right" vertical="center" wrapText="1"/>
    </xf>
    <xf numFmtId="0" fontId="52" fillId="0" borderId="0" xfId="0" applyFont="1" applyAlignment="1">
      <alignment horizontal="left" vertical="center"/>
    </xf>
    <xf numFmtId="3" fontId="52" fillId="0" borderId="0" xfId="0" applyNumberFormat="1" applyFont="1" applyAlignment="1">
      <alignment horizontal="right" vertical="center" wrapText="1"/>
    </xf>
    <xf numFmtId="171" fontId="52" fillId="0" borderId="0" xfId="0" applyNumberFormat="1" applyFont="1" applyAlignment="1">
      <alignment horizontal="right" vertical="center" wrapText="1"/>
    </xf>
    <xf numFmtId="171" fontId="0" fillId="0" borderId="0" xfId="0" applyNumberFormat="1"/>
    <xf numFmtId="170" fontId="52" fillId="0" borderId="0" xfId="0" applyNumberFormat="1" applyFont="1" applyAlignment="1">
      <alignment horizontal="right" vertical="center" wrapText="1"/>
    </xf>
    <xf numFmtId="4" fontId="0" fillId="0" borderId="0" xfId="0" applyNumberFormat="1"/>
    <xf numFmtId="4" fontId="33" fillId="0" borderId="0" xfId="0" applyNumberFormat="1" applyFont="1" applyAlignment="1">
      <alignment horizontal="left" vertical="center" wrapText="1"/>
    </xf>
    <xf numFmtId="0" fontId="52" fillId="0" borderId="0" xfId="0" applyFont="1" applyAlignment="1">
      <alignment horizontal="left" vertical="center" wrapText="1"/>
    </xf>
    <xf numFmtId="0" fontId="33" fillId="0" borderId="0" xfId="0" applyFont="1" applyAlignment="1">
      <alignment horizontal="left" vertical="center" wrapText="1"/>
    </xf>
    <xf numFmtId="4" fontId="34" fillId="0" borderId="0" xfId="0" applyNumberFormat="1" applyFont="1" applyAlignment="1">
      <alignment horizontal="left" vertical="center" wrapText="1"/>
    </xf>
  </cellXfs>
  <cellStyles count="9">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3 2" xfId="7" xr:uid="{EF441A45-AD61-4F05-89F8-E85B762FC6DB}"/>
    <cellStyle name="Normal 4" xfId="5" xr:uid="{00000000-0005-0000-0000-000005000000}"/>
    <cellStyle name="Normalno 2 2" xfId="8" xr:uid="{CD4B2EE4-2AA8-4883-B573-8ACA7D290903}"/>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lje&#353;ke%20uz%20TFI-KI%2030.06.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je&#353;ke%20segmenti%2006%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baciti u word"/>
      <sheetName val="rdg i bilanca"/>
      <sheetName val="vanbilančna"/>
      <sheetName val="Sheet3"/>
      <sheetName val="ikb upiti"/>
      <sheetName val="RDG"/>
      <sheetName val="bilanc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a 06 2025 SEGMENTI"/>
      <sheetName val="Sheet2"/>
      <sheetName val="rdg 06 2025 SEGMENTI"/>
      <sheetName val="kadrovi"/>
      <sheetName val="rezervacije"/>
      <sheetName val="izvanbilančna"/>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workbookViewId="0">
      <selection activeCell="M2" sqref="M2"/>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04" t="s">
        <v>197</v>
      </c>
      <c r="B1" s="105"/>
      <c r="C1" s="105"/>
      <c r="D1" s="2"/>
      <c r="E1" s="2"/>
      <c r="F1" s="2"/>
      <c r="G1" s="2"/>
      <c r="H1" s="2"/>
      <c r="I1" s="2"/>
      <c r="J1" s="3"/>
    </row>
    <row r="2" spans="1:10" ht="14.45" customHeight="1" x14ac:dyDescent="0.25">
      <c r="A2" s="106" t="s">
        <v>213</v>
      </c>
      <c r="B2" s="107"/>
      <c r="C2" s="107"/>
      <c r="D2" s="107"/>
      <c r="E2" s="107"/>
      <c r="F2" s="107"/>
      <c r="G2" s="107"/>
      <c r="H2" s="107"/>
      <c r="I2" s="107"/>
      <c r="J2" s="108"/>
    </row>
    <row r="3" spans="1:10" x14ac:dyDescent="0.25">
      <c r="A3" s="5"/>
      <c r="B3" s="6"/>
      <c r="C3" s="6"/>
      <c r="D3" s="6"/>
      <c r="E3" s="6"/>
      <c r="F3" s="6"/>
      <c r="G3" s="6"/>
      <c r="H3" s="6"/>
      <c r="I3" s="6"/>
      <c r="J3" s="7"/>
    </row>
    <row r="4" spans="1:10" ht="33.6" customHeight="1" x14ac:dyDescent="0.25">
      <c r="A4" s="109" t="s">
        <v>198</v>
      </c>
      <c r="B4" s="110"/>
      <c r="C4" s="110"/>
      <c r="D4" s="110"/>
      <c r="E4" s="111">
        <v>45658</v>
      </c>
      <c r="F4" s="112"/>
      <c r="G4" s="8" t="s">
        <v>0</v>
      </c>
      <c r="H4" s="113" t="s">
        <v>298</v>
      </c>
      <c r="I4" s="112"/>
      <c r="J4" s="9"/>
    </row>
    <row r="5" spans="1:10" s="10" customFormat="1" ht="10.15" customHeight="1" x14ac:dyDescent="0.25">
      <c r="A5" s="114"/>
      <c r="B5" s="115"/>
      <c r="C5" s="115"/>
      <c r="D5" s="115"/>
      <c r="E5" s="115"/>
      <c r="F5" s="115"/>
      <c r="G5" s="115"/>
      <c r="H5" s="115"/>
      <c r="I5" s="115"/>
      <c r="J5" s="116"/>
    </row>
    <row r="6" spans="1:10" ht="20.45" customHeight="1" x14ac:dyDescent="0.25">
      <c r="A6" s="11"/>
      <c r="B6" s="12" t="s">
        <v>218</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24" t="s">
        <v>220</v>
      </c>
      <c r="B10" s="125"/>
      <c r="C10" s="125"/>
      <c r="D10" s="125"/>
      <c r="E10" s="125"/>
      <c r="F10" s="125"/>
      <c r="G10" s="125"/>
      <c r="H10" s="125"/>
      <c r="I10" s="125"/>
      <c r="J10" s="21"/>
    </row>
    <row r="11" spans="1:10" ht="24.6" customHeight="1" x14ac:dyDescent="0.25">
      <c r="A11" s="126" t="s">
        <v>199</v>
      </c>
      <c r="B11" s="127"/>
      <c r="C11" s="119" t="s">
        <v>283</v>
      </c>
      <c r="D11" s="120"/>
      <c r="E11" s="22"/>
      <c r="F11" s="128" t="s">
        <v>221</v>
      </c>
      <c r="G11" s="118"/>
      <c r="H11" s="129" t="s">
        <v>284</v>
      </c>
      <c r="I11" s="130"/>
      <c r="J11" s="23"/>
    </row>
    <row r="12" spans="1:10" ht="14.45" customHeight="1" x14ac:dyDescent="0.25">
      <c r="A12" s="24"/>
      <c r="B12" s="25"/>
      <c r="C12" s="25"/>
      <c r="D12" s="25"/>
      <c r="E12" s="122"/>
      <c r="F12" s="122"/>
      <c r="G12" s="122"/>
      <c r="H12" s="122"/>
      <c r="I12" s="26"/>
      <c r="J12" s="23"/>
    </row>
    <row r="13" spans="1:10" ht="21" customHeight="1" x14ac:dyDescent="0.25">
      <c r="A13" s="117" t="s">
        <v>214</v>
      </c>
      <c r="B13" s="118"/>
      <c r="C13" s="119" t="s">
        <v>285</v>
      </c>
      <c r="D13" s="120"/>
      <c r="E13" s="121"/>
      <c r="F13" s="122"/>
      <c r="G13" s="122"/>
      <c r="H13" s="122"/>
      <c r="I13" s="26"/>
      <c r="J13" s="23"/>
    </row>
    <row r="14" spans="1:10" ht="10.9" customHeight="1" x14ac:dyDescent="0.25">
      <c r="A14" s="22"/>
      <c r="B14" s="26"/>
      <c r="C14" s="25"/>
      <c r="D14" s="25"/>
      <c r="E14" s="123"/>
      <c r="F14" s="123"/>
      <c r="G14" s="123"/>
      <c r="H14" s="123"/>
      <c r="I14" s="25"/>
      <c r="J14" s="27"/>
    </row>
    <row r="15" spans="1:10" ht="22.9" customHeight="1" x14ac:dyDescent="0.25">
      <c r="A15" s="117" t="s">
        <v>200</v>
      </c>
      <c r="B15" s="118"/>
      <c r="C15" s="119" t="s">
        <v>286</v>
      </c>
      <c r="D15" s="120"/>
      <c r="E15" s="137"/>
      <c r="F15" s="138"/>
      <c r="G15" s="28" t="s">
        <v>222</v>
      </c>
      <c r="H15" s="129" t="s">
        <v>287</v>
      </c>
      <c r="I15" s="130"/>
      <c r="J15" s="29"/>
    </row>
    <row r="16" spans="1:10" ht="10.9" customHeight="1" x14ac:dyDescent="0.25">
      <c r="A16" s="22"/>
      <c r="B16" s="26"/>
      <c r="C16" s="25"/>
      <c r="D16" s="25"/>
      <c r="E16" s="123"/>
      <c r="F16" s="123"/>
      <c r="G16" s="123"/>
      <c r="H16" s="123"/>
      <c r="I16" s="25"/>
      <c r="J16" s="27"/>
    </row>
    <row r="17" spans="1:10" ht="22.9" customHeight="1" x14ac:dyDescent="0.25">
      <c r="A17" s="30"/>
      <c r="B17" s="28" t="s">
        <v>223</v>
      </c>
      <c r="C17" s="119" t="s">
        <v>288</v>
      </c>
      <c r="D17" s="120"/>
      <c r="E17" s="31"/>
      <c r="F17" s="31"/>
      <c r="G17" s="31"/>
      <c r="H17" s="31"/>
      <c r="I17" s="31"/>
      <c r="J17" s="29"/>
    </row>
    <row r="18" spans="1:10" x14ac:dyDescent="0.25">
      <c r="A18" s="131"/>
      <c r="B18" s="132"/>
      <c r="C18" s="123"/>
      <c r="D18" s="123"/>
      <c r="E18" s="123"/>
      <c r="F18" s="123"/>
      <c r="G18" s="123"/>
      <c r="H18" s="123"/>
      <c r="I18" s="25"/>
      <c r="J18" s="27"/>
    </row>
    <row r="19" spans="1:10" x14ac:dyDescent="0.25">
      <c r="A19" s="126" t="s">
        <v>201</v>
      </c>
      <c r="B19" s="133"/>
      <c r="C19" s="134" t="s">
        <v>289</v>
      </c>
      <c r="D19" s="135"/>
      <c r="E19" s="135"/>
      <c r="F19" s="135"/>
      <c r="G19" s="135"/>
      <c r="H19" s="135"/>
      <c r="I19" s="135"/>
      <c r="J19" s="136"/>
    </row>
    <row r="20" spans="1:10" x14ac:dyDescent="0.25">
      <c r="A20" s="24"/>
      <c r="B20" s="25"/>
      <c r="C20" s="32"/>
      <c r="D20" s="25"/>
      <c r="E20" s="123"/>
      <c r="F20" s="123"/>
      <c r="G20" s="123"/>
      <c r="H20" s="123"/>
      <c r="I20" s="25"/>
      <c r="J20" s="27"/>
    </row>
    <row r="21" spans="1:10" x14ac:dyDescent="0.25">
      <c r="A21" s="126" t="s">
        <v>202</v>
      </c>
      <c r="B21" s="133"/>
      <c r="C21" s="129">
        <v>52470</v>
      </c>
      <c r="D21" s="130"/>
      <c r="E21" s="123"/>
      <c r="F21" s="123"/>
      <c r="G21" s="134" t="s">
        <v>290</v>
      </c>
      <c r="H21" s="135"/>
      <c r="I21" s="135"/>
      <c r="J21" s="136"/>
    </row>
    <row r="22" spans="1:10" x14ac:dyDescent="0.25">
      <c r="A22" s="24"/>
      <c r="B22" s="25"/>
      <c r="C22" s="25"/>
      <c r="D22" s="25"/>
      <c r="E22" s="123"/>
      <c r="F22" s="123"/>
      <c r="G22" s="123"/>
      <c r="H22" s="123"/>
      <c r="I22" s="25"/>
      <c r="J22" s="27"/>
    </row>
    <row r="23" spans="1:10" x14ac:dyDescent="0.25">
      <c r="A23" s="126" t="s">
        <v>203</v>
      </c>
      <c r="B23" s="133"/>
      <c r="C23" s="134" t="s">
        <v>291</v>
      </c>
      <c r="D23" s="135"/>
      <c r="E23" s="135"/>
      <c r="F23" s="135"/>
      <c r="G23" s="135"/>
      <c r="H23" s="135"/>
      <c r="I23" s="135"/>
      <c r="J23" s="136"/>
    </row>
    <row r="24" spans="1:10" x14ac:dyDescent="0.25">
      <c r="A24" s="24"/>
      <c r="B24" s="25"/>
      <c r="C24" s="25"/>
      <c r="D24" s="25"/>
      <c r="E24" s="123"/>
      <c r="F24" s="123"/>
      <c r="G24" s="123"/>
      <c r="H24" s="123"/>
      <c r="I24" s="25"/>
      <c r="J24" s="27"/>
    </row>
    <row r="25" spans="1:10" x14ac:dyDescent="0.25">
      <c r="A25" s="126" t="s">
        <v>204</v>
      </c>
      <c r="B25" s="133"/>
      <c r="C25" s="142" t="s">
        <v>292</v>
      </c>
      <c r="D25" s="143"/>
      <c r="E25" s="143"/>
      <c r="F25" s="143"/>
      <c r="G25" s="143"/>
      <c r="H25" s="143"/>
      <c r="I25" s="143"/>
      <c r="J25" s="144"/>
    </row>
    <row r="26" spans="1:10" x14ac:dyDescent="0.25">
      <c r="A26" s="24"/>
      <c r="B26" s="25"/>
      <c r="C26" s="32"/>
      <c r="D26" s="25"/>
      <c r="E26" s="123"/>
      <c r="F26" s="123"/>
      <c r="G26" s="123"/>
      <c r="H26" s="123"/>
      <c r="I26" s="25"/>
      <c r="J26" s="27"/>
    </row>
    <row r="27" spans="1:10" x14ac:dyDescent="0.25">
      <c r="A27" s="126" t="s">
        <v>205</v>
      </c>
      <c r="B27" s="133"/>
      <c r="C27" s="142" t="s">
        <v>293</v>
      </c>
      <c r="D27" s="143"/>
      <c r="E27" s="143"/>
      <c r="F27" s="143"/>
      <c r="G27" s="143"/>
      <c r="H27" s="143"/>
      <c r="I27" s="143"/>
      <c r="J27" s="144"/>
    </row>
    <row r="28" spans="1:10" ht="13.9" customHeight="1" x14ac:dyDescent="0.25">
      <c r="A28" s="24"/>
      <c r="B28" s="25"/>
      <c r="C28" s="32"/>
      <c r="D28" s="25"/>
      <c r="E28" s="123"/>
      <c r="F28" s="123"/>
      <c r="G28" s="123"/>
      <c r="H28" s="123"/>
      <c r="I28" s="25"/>
      <c r="J28" s="27"/>
    </row>
    <row r="29" spans="1:10" ht="22.9" customHeight="1" x14ac:dyDescent="0.25">
      <c r="A29" s="139" t="s">
        <v>215</v>
      </c>
      <c r="B29" s="140"/>
      <c r="C29" s="33">
        <v>227</v>
      </c>
      <c r="D29" s="34"/>
      <c r="E29" s="141"/>
      <c r="F29" s="141"/>
      <c r="G29" s="141"/>
      <c r="H29" s="141"/>
      <c r="I29" s="35"/>
      <c r="J29" s="36"/>
    </row>
    <row r="30" spans="1:10" x14ac:dyDescent="0.25">
      <c r="A30" s="24"/>
      <c r="B30" s="25"/>
      <c r="C30" s="25"/>
      <c r="D30" s="25"/>
      <c r="E30" s="123"/>
      <c r="F30" s="123"/>
      <c r="G30" s="123"/>
      <c r="H30" s="123"/>
      <c r="I30" s="35"/>
      <c r="J30" s="36"/>
    </row>
    <row r="31" spans="1:10" x14ac:dyDescent="0.25">
      <c r="A31" s="126" t="s">
        <v>206</v>
      </c>
      <c r="B31" s="133"/>
      <c r="C31" s="49" t="s">
        <v>225</v>
      </c>
      <c r="D31" s="145" t="s">
        <v>224</v>
      </c>
      <c r="E31" s="146"/>
      <c r="F31" s="146"/>
      <c r="G31" s="146"/>
      <c r="H31" s="37"/>
      <c r="I31" s="38" t="s">
        <v>225</v>
      </c>
      <c r="J31" s="39" t="s">
        <v>226</v>
      </c>
    </row>
    <row r="32" spans="1:10" x14ac:dyDescent="0.25">
      <c r="A32" s="126"/>
      <c r="B32" s="133"/>
      <c r="C32" s="40"/>
      <c r="D32" s="8"/>
      <c r="E32" s="138"/>
      <c r="F32" s="138"/>
      <c r="G32" s="138"/>
      <c r="H32" s="138"/>
      <c r="I32" s="35"/>
      <c r="J32" s="36"/>
    </row>
    <row r="33" spans="1:10" x14ac:dyDescent="0.25">
      <c r="A33" s="126" t="s">
        <v>216</v>
      </c>
      <c r="B33" s="133"/>
      <c r="C33" s="33" t="s">
        <v>228</v>
      </c>
      <c r="D33" s="145" t="s">
        <v>227</v>
      </c>
      <c r="E33" s="146"/>
      <c r="F33" s="146"/>
      <c r="G33" s="146"/>
      <c r="H33" s="31"/>
      <c r="I33" s="38" t="s">
        <v>228</v>
      </c>
      <c r="J33" s="39" t="s">
        <v>229</v>
      </c>
    </row>
    <row r="34" spans="1:10" x14ac:dyDescent="0.25">
      <c r="A34" s="24"/>
      <c r="B34" s="25"/>
      <c r="C34" s="25"/>
      <c r="D34" s="25"/>
      <c r="E34" s="123"/>
      <c r="F34" s="123"/>
      <c r="G34" s="123"/>
      <c r="H34" s="123"/>
      <c r="I34" s="25"/>
      <c r="J34" s="27"/>
    </row>
    <row r="35" spans="1:10" x14ac:dyDescent="0.25">
      <c r="A35" s="145" t="s">
        <v>217</v>
      </c>
      <c r="B35" s="146"/>
      <c r="C35" s="146"/>
      <c r="D35" s="146"/>
      <c r="E35" s="146" t="s">
        <v>207</v>
      </c>
      <c r="F35" s="146"/>
      <c r="G35" s="146"/>
      <c r="H35" s="146"/>
      <c r="I35" s="146"/>
      <c r="J35" s="41" t="s">
        <v>208</v>
      </c>
    </row>
    <row r="36" spans="1:10" x14ac:dyDescent="0.25">
      <c r="A36" s="24"/>
      <c r="B36" s="25"/>
      <c r="C36" s="25"/>
      <c r="D36" s="25"/>
      <c r="E36" s="123"/>
      <c r="F36" s="123"/>
      <c r="G36" s="123"/>
      <c r="H36" s="123"/>
      <c r="I36" s="25"/>
      <c r="J36" s="36"/>
    </row>
    <row r="37" spans="1:10" x14ac:dyDescent="0.25">
      <c r="A37" s="147"/>
      <c r="B37" s="148"/>
      <c r="C37" s="148"/>
      <c r="D37" s="148"/>
      <c r="E37" s="147"/>
      <c r="F37" s="148"/>
      <c r="G37" s="148"/>
      <c r="H37" s="148"/>
      <c r="I37" s="149"/>
      <c r="J37" s="42"/>
    </row>
    <row r="38" spans="1:10" x14ac:dyDescent="0.25">
      <c r="A38" s="24"/>
      <c r="B38" s="25"/>
      <c r="C38" s="32"/>
      <c r="D38" s="150"/>
      <c r="E38" s="150"/>
      <c r="F38" s="150"/>
      <c r="G38" s="150"/>
      <c r="H38" s="150"/>
      <c r="I38" s="150"/>
      <c r="J38" s="27"/>
    </row>
    <row r="39" spans="1:10" x14ac:dyDescent="0.25">
      <c r="A39" s="147"/>
      <c r="B39" s="148"/>
      <c r="C39" s="148"/>
      <c r="D39" s="149"/>
      <c r="E39" s="147"/>
      <c r="F39" s="148"/>
      <c r="G39" s="148"/>
      <c r="H39" s="148"/>
      <c r="I39" s="149"/>
      <c r="J39" s="33"/>
    </row>
    <row r="40" spans="1:10" x14ac:dyDescent="0.25">
      <c r="A40" s="24"/>
      <c r="B40" s="25"/>
      <c r="C40" s="32"/>
      <c r="D40" s="43"/>
      <c r="E40" s="150"/>
      <c r="F40" s="150"/>
      <c r="G40" s="150"/>
      <c r="H40" s="150"/>
      <c r="I40" s="26"/>
      <c r="J40" s="27"/>
    </row>
    <row r="41" spans="1:10" x14ac:dyDescent="0.25">
      <c r="A41" s="147"/>
      <c r="B41" s="148"/>
      <c r="C41" s="148"/>
      <c r="D41" s="149"/>
      <c r="E41" s="147"/>
      <c r="F41" s="148"/>
      <c r="G41" s="148"/>
      <c r="H41" s="148"/>
      <c r="I41" s="149"/>
      <c r="J41" s="33"/>
    </row>
    <row r="42" spans="1:10" x14ac:dyDescent="0.25">
      <c r="A42" s="24"/>
      <c r="B42" s="25"/>
      <c r="C42" s="32"/>
      <c r="D42" s="43"/>
      <c r="E42" s="150"/>
      <c r="F42" s="150"/>
      <c r="G42" s="150"/>
      <c r="H42" s="150"/>
      <c r="I42" s="26"/>
      <c r="J42" s="27"/>
    </row>
    <row r="43" spans="1:10" x14ac:dyDescent="0.25">
      <c r="A43" s="147"/>
      <c r="B43" s="148"/>
      <c r="C43" s="148"/>
      <c r="D43" s="149"/>
      <c r="E43" s="147"/>
      <c r="F43" s="148"/>
      <c r="G43" s="148"/>
      <c r="H43" s="148"/>
      <c r="I43" s="149"/>
      <c r="J43" s="33"/>
    </row>
    <row r="44" spans="1:10" x14ac:dyDescent="0.25">
      <c r="A44" s="44"/>
      <c r="B44" s="32"/>
      <c r="C44" s="151"/>
      <c r="D44" s="151"/>
      <c r="E44" s="123"/>
      <c r="F44" s="123"/>
      <c r="G44" s="151"/>
      <c r="H44" s="151"/>
      <c r="I44" s="151"/>
      <c r="J44" s="27"/>
    </row>
    <row r="45" spans="1:10" x14ac:dyDescent="0.25">
      <c r="A45" s="147"/>
      <c r="B45" s="148"/>
      <c r="C45" s="148"/>
      <c r="D45" s="149"/>
      <c r="E45" s="147"/>
      <c r="F45" s="148"/>
      <c r="G45" s="148"/>
      <c r="H45" s="148"/>
      <c r="I45" s="149"/>
      <c r="J45" s="33"/>
    </row>
    <row r="46" spans="1:10" x14ac:dyDescent="0.25">
      <c r="A46" s="44"/>
      <c r="B46" s="32"/>
      <c r="C46" s="32"/>
      <c r="D46" s="25"/>
      <c r="E46" s="152"/>
      <c r="F46" s="152"/>
      <c r="G46" s="151"/>
      <c r="H46" s="151"/>
      <c r="I46" s="25"/>
      <c r="J46" s="27"/>
    </row>
    <row r="47" spans="1:10" x14ac:dyDescent="0.25">
      <c r="A47" s="147"/>
      <c r="B47" s="148"/>
      <c r="C47" s="148"/>
      <c r="D47" s="149"/>
      <c r="E47" s="147"/>
      <c r="F47" s="148"/>
      <c r="G47" s="148"/>
      <c r="H47" s="148"/>
      <c r="I47" s="149"/>
      <c r="J47" s="33"/>
    </row>
    <row r="48" spans="1:10" x14ac:dyDescent="0.25">
      <c r="A48" s="44"/>
      <c r="B48" s="32"/>
      <c r="C48" s="32"/>
      <c r="D48" s="25"/>
      <c r="E48" s="123"/>
      <c r="F48" s="123"/>
      <c r="G48" s="151"/>
      <c r="H48" s="151"/>
      <c r="I48" s="25"/>
      <c r="J48" s="45" t="s">
        <v>230</v>
      </c>
    </row>
    <row r="49" spans="1:10" x14ac:dyDescent="0.25">
      <c r="A49" s="44"/>
      <c r="B49" s="32"/>
      <c r="C49" s="32"/>
      <c r="D49" s="25"/>
      <c r="E49" s="123"/>
      <c r="F49" s="123"/>
      <c r="G49" s="151"/>
      <c r="H49" s="151"/>
      <c r="I49" s="25"/>
      <c r="J49" s="45" t="s">
        <v>231</v>
      </c>
    </row>
    <row r="50" spans="1:10" ht="14.45" customHeight="1" x14ac:dyDescent="0.25">
      <c r="A50" s="117" t="s">
        <v>209</v>
      </c>
      <c r="B50" s="128"/>
      <c r="C50" s="129" t="s">
        <v>231</v>
      </c>
      <c r="D50" s="130"/>
      <c r="E50" s="157" t="s">
        <v>232</v>
      </c>
      <c r="F50" s="140"/>
      <c r="G50" s="134"/>
      <c r="H50" s="135"/>
      <c r="I50" s="135"/>
      <c r="J50" s="136"/>
    </row>
    <row r="51" spans="1:10" x14ac:dyDescent="0.25">
      <c r="A51" s="44"/>
      <c r="B51" s="32"/>
      <c r="C51" s="151"/>
      <c r="D51" s="151"/>
      <c r="E51" s="123"/>
      <c r="F51" s="123"/>
      <c r="G51" s="158" t="s">
        <v>233</v>
      </c>
      <c r="H51" s="158"/>
      <c r="I51" s="158"/>
      <c r="J51" s="16"/>
    </row>
    <row r="52" spans="1:10" ht="13.9" customHeight="1" x14ac:dyDescent="0.25">
      <c r="A52" s="117" t="s">
        <v>210</v>
      </c>
      <c r="B52" s="128"/>
      <c r="C52" s="134" t="s">
        <v>294</v>
      </c>
      <c r="D52" s="135"/>
      <c r="E52" s="135"/>
      <c r="F52" s="135"/>
      <c r="G52" s="135"/>
      <c r="H52" s="135"/>
      <c r="I52" s="135"/>
      <c r="J52" s="136"/>
    </row>
    <row r="53" spans="1:10" x14ac:dyDescent="0.25">
      <c r="A53" s="24"/>
      <c r="B53" s="25"/>
      <c r="C53" s="141" t="s">
        <v>211</v>
      </c>
      <c r="D53" s="141"/>
      <c r="E53" s="141"/>
      <c r="F53" s="141"/>
      <c r="G53" s="141"/>
      <c r="H53" s="141"/>
      <c r="I53" s="141"/>
      <c r="J53" s="27"/>
    </row>
    <row r="54" spans="1:10" x14ac:dyDescent="0.25">
      <c r="A54" s="117" t="s">
        <v>212</v>
      </c>
      <c r="B54" s="128"/>
      <c r="C54" s="153" t="s">
        <v>295</v>
      </c>
      <c r="D54" s="154"/>
      <c r="E54" s="155"/>
      <c r="F54" s="123"/>
      <c r="G54" s="123"/>
      <c r="H54" s="146"/>
      <c r="I54" s="146"/>
      <c r="J54" s="156"/>
    </row>
    <row r="55" spans="1:10" x14ac:dyDescent="0.25">
      <c r="A55" s="24"/>
      <c r="B55" s="25"/>
      <c r="C55" s="32"/>
      <c r="D55" s="25"/>
      <c r="E55" s="123"/>
      <c r="F55" s="123"/>
      <c r="G55" s="123"/>
      <c r="H55" s="123"/>
      <c r="I55" s="25"/>
      <c r="J55" s="27"/>
    </row>
    <row r="56" spans="1:10" ht="14.45" customHeight="1" x14ac:dyDescent="0.25">
      <c r="A56" s="117" t="s">
        <v>204</v>
      </c>
      <c r="B56" s="128"/>
      <c r="C56" s="159" t="s">
        <v>292</v>
      </c>
      <c r="D56" s="160"/>
      <c r="E56" s="160"/>
      <c r="F56" s="160"/>
      <c r="G56" s="160"/>
      <c r="H56" s="160"/>
      <c r="I56" s="160"/>
      <c r="J56" s="161"/>
    </row>
    <row r="57" spans="1:10" x14ac:dyDescent="0.25">
      <c r="A57" s="24"/>
      <c r="B57" s="25"/>
      <c r="C57" s="25"/>
      <c r="D57" s="25"/>
      <c r="E57" s="123"/>
      <c r="F57" s="123"/>
      <c r="G57" s="123"/>
      <c r="H57" s="123"/>
      <c r="I57" s="25"/>
      <c r="J57" s="27"/>
    </row>
    <row r="58" spans="1:10" x14ac:dyDescent="0.25">
      <c r="A58" s="117" t="s">
        <v>234</v>
      </c>
      <c r="B58" s="128"/>
      <c r="C58" s="159" t="s">
        <v>296</v>
      </c>
      <c r="D58" s="160"/>
      <c r="E58" s="160"/>
      <c r="F58" s="160"/>
      <c r="G58" s="160"/>
      <c r="H58" s="160"/>
      <c r="I58" s="160"/>
      <c r="J58" s="161"/>
    </row>
    <row r="59" spans="1:10" ht="14.45" customHeight="1" x14ac:dyDescent="0.25">
      <c r="A59" s="24"/>
      <c r="B59" s="25"/>
      <c r="C59" s="162" t="s">
        <v>235</v>
      </c>
      <c r="D59" s="162"/>
      <c r="E59" s="162"/>
      <c r="F59" s="162"/>
      <c r="G59" s="25"/>
      <c r="H59" s="25"/>
      <c r="I59" s="25"/>
      <c r="J59" s="27"/>
    </row>
    <row r="60" spans="1:10" x14ac:dyDescent="0.25">
      <c r="A60" s="117" t="s">
        <v>236</v>
      </c>
      <c r="B60" s="128"/>
      <c r="C60" s="159"/>
      <c r="D60" s="160"/>
      <c r="E60" s="160"/>
      <c r="F60" s="160"/>
      <c r="G60" s="160"/>
      <c r="H60" s="160"/>
      <c r="I60" s="160"/>
      <c r="J60" s="161"/>
    </row>
    <row r="61" spans="1:10" ht="14.45" customHeight="1" x14ac:dyDescent="0.25">
      <c r="A61" s="46"/>
      <c r="B61" s="47"/>
      <c r="C61" s="163" t="s">
        <v>237</v>
      </c>
      <c r="D61" s="163"/>
      <c r="E61" s="163"/>
      <c r="F61" s="163"/>
      <c r="G61" s="163"/>
      <c r="H61" s="47"/>
      <c r="I61" s="47"/>
      <c r="J61" s="48"/>
    </row>
    <row r="68" ht="27" customHeight="1" x14ac:dyDescent="0.25"/>
    <row r="72" ht="38.450000000000003" customHeight="1" x14ac:dyDescent="0.25"/>
  </sheetData>
  <sheetProtection algorithmName="SHA-512" hashValue="exHZ0Fh/GipS4xt66gAcar/u3RbROMc2b6Q70mj917YzpDi7qCeQIkoZi8nhss8RYUut6RnI78JqAYlboLQYow==" saltValue="UKwpfqLuiKebVsWIUWsqh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27559055118110237" right="0.39370078740157483" top="0.31496062992125984" bottom="0.31496062992125984" header="0.23622047244094491" footer="0.15748031496062992"/>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Normal="100" zoomScaleSheetLayoutView="100" workbookViewId="0">
      <selection activeCell="I2" sqref="I2"/>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181" t="s">
        <v>1</v>
      </c>
      <c r="B1" s="182"/>
      <c r="C1" s="182"/>
      <c r="D1" s="182"/>
      <c r="E1" s="182"/>
      <c r="F1" s="182"/>
      <c r="G1" s="182"/>
      <c r="H1" s="182"/>
    </row>
    <row r="2" spans="1:9" x14ac:dyDescent="0.2">
      <c r="A2" s="183" t="s">
        <v>299</v>
      </c>
      <c r="B2" s="184"/>
      <c r="C2" s="184"/>
      <c r="D2" s="184"/>
      <c r="E2" s="184"/>
      <c r="F2" s="184"/>
      <c r="G2" s="184"/>
      <c r="H2" s="184"/>
    </row>
    <row r="3" spans="1:9" x14ac:dyDescent="0.2">
      <c r="A3" s="185" t="s">
        <v>282</v>
      </c>
      <c r="B3" s="186"/>
      <c r="C3" s="186"/>
      <c r="D3" s="186"/>
      <c r="E3" s="186"/>
      <c r="F3" s="186"/>
      <c r="G3" s="186"/>
      <c r="H3" s="186"/>
      <c r="I3" s="187"/>
    </row>
    <row r="4" spans="1:9" x14ac:dyDescent="0.2">
      <c r="A4" s="188" t="s">
        <v>297</v>
      </c>
      <c r="B4" s="189"/>
      <c r="C4" s="189"/>
      <c r="D4" s="189"/>
      <c r="E4" s="189"/>
      <c r="F4" s="189"/>
      <c r="G4" s="189"/>
      <c r="H4" s="189"/>
      <c r="I4" s="190"/>
    </row>
    <row r="5" spans="1:9" ht="45.75" thickBot="1" x14ac:dyDescent="0.25">
      <c r="A5" s="191" t="s">
        <v>2</v>
      </c>
      <c r="B5" s="192"/>
      <c r="C5" s="192"/>
      <c r="D5" s="192"/>
      <c r="E5" s="192"/>
      <c r="F5" s="193"/>
      <c r="G5" s="55" t="s">
        <v>3</v>
      </c>
      <c r="H5" s="56" t="s">
        <v>193</v>
      </c>
      <c r="I5" s="57" t="s">
        <v>190</v>
      </c>
    </row>
    <row r="6" spans="1:9" x14ac:dyDescent="0.2">
      <c r="A6" s="178">
        <v>1</v>
      </c>
      <c r="B6" s="179"/>
      <c r="C6" s="179"/>
      <c r="D6" s="179"/>
      <c r="E6" s="179"/>
      <c r="F6" s="180"/>
      <c r="G6" s="58">
        <v>2</v>
      </c>
      <c r="H6" s="59">
        <v>3</v>
      </c>
      <c r="I6" s="59">
        <v>4</v>
      </c>
    </row>
    <row r="7" spans="1:9" x14ac:dyDescent="0.2">
      <c r="A7" s="173"/>
      <c r="B7" s="173"/>
      <c r="C7" s="173"/>
      <c r="D7" s="173"/>
      <c r="E7" s="173"/>
      <c r="F7" s="173"/>
      <c r="G7" s="173"/>
      <c r="H7" s="173"/>
      <c r="I7" s="174"/>
    </row>
    <row r="8" spans="1:9" x14ac:dyDescent="0.2">
      <c r="A8" s="168" t="s">
        <v>11</v>
      </c>
      <c r="B8" s="172"/>
      <c r="C8" s="172"/>
      <c r="D8" s="172"/>
      <c r="E8" s="172"/>
      <c r="F8" s="172"/>
      <c r="G8" s="172"/>
      <c r="H8" s="172"/>
      <c r="I8" s="172"/>
    </row>
    <row r="9" spans="1:9" ht="28.5" customHeight="1" x14ac:dyDescent="0.2">
      <c r="A9" s="175" t="s">
        <v>18</v>
      </c>
      <c r="B9" s="175"/>
      <c r="C9" s="175"/>
      <c r="D9" s="175"/>
      <c r="E9" s="175"/>
      <c r="F9" s="175"/>
      <c r="G9" s="60">
        <v>1</v>
      </c>
      <c r="H9" s="61">
        <f>H10+H11+H12</f>
        <v>310344935</v>
      </c>
      <c r="I9" s="61">
        <f>I10+I11+I12</f>
        <v>314285530</v>
      </c>
    </row>
    <row r="10" spans="1:9" x14ac:dyDescent="0.2">
      <c r="A10" s="176" t="s">
        <v>19</v>
      </c>
      <c r="B10" s="176"/>
      <c r="C10" s="176"/>
      <c r="D10" s="176"/>
      <c r="E10" s="176"/>
      <c r="F10" s="176"/>
      <c r="G10" s="62">
        <v>2</v>
      </c>
      <c r="H10" s="63">
        <v>8173333</v>
      </c>
      <c r="I10" s="63">
        <v>10346538</v>
      </c>
    </row>
    <row r="11" spans="1:9" x14ac:dyDescent="0.2">
      <c r="A11" s="176" t="s">
        <v>240</v>
      </c>
      <c r="B11" s="176"/>
      <c r="C11" s="176"/>
      <c r="D11" s="176"/>
      <c r="E11" s="176"/>
      <c r="F11" s="176"/>
      <c r="G11" s="62">
        <v>3</v>
      </c>
      <c r="H11" s="63">
        <v>299435646</v>
      </c>
      <c r="I11" s="63">
        <v>295542362</v>
      </c>
    </row>
    <row r="12" spans="1:9" x14ac:dyDescent="0.2">
      <c r="A12" s="177" t="s">
        <v>20</v>
      </c>
      <c r="B12" s="177"/>
      <c r="C12" s="177"/>
      <c r="D12" s="177"/>
      <c r="E12" s="177"/>
      <c r="F12" s="177"/>
      <c r="G12" s="62">
        <v>4</v>
      </c>
      <c r="H12" s="63">
        <v>2735956</v>
      </c>
      <c r="I12" s="63">
        <v>8396630</v>
      </c>
    </row>
    <row r="13" spans="1:9" x14ac:dyDescent="0.2">
      <c r="A13" s="170" t="s">
        <v>21</v>
      </c>
      <c r="B13" s="170"/>
      <c r="C13" s="170"/>
      <c r="D13" s="170"/>
      <c r="E13" s="170"/>
      <c r="F13" s="170"/>
      <c r="G13" s="60">
        <v>5</v>
      </c>
      <c r="H13" s="61">
        <f>H14+H15+H16+H17</f>
        <v>0</v>
      </c>
      <c r="I13" s="61">
        <f>I14+I15+I16+I17</f>
        <v>0</v>
      </c>
    </row>
    <row r="14" spans="1:9" x14ac:dyDescent="0.2">
      <c r="A14" s="166" t="s">
        <v>22</v>
      </c>
      <c r="B14" s="166"/>
      <c r="C14" s="166"/>
      <c r="D14" s="166"/>
      <c r="E14" s="166"/>
      <c r="F14" s="166"/>
      <c r="G14" s="62">
        <v>6</v>
      </c>
      <c r="H14" s="63">
        <v>0</v>
      </c>
      <c r="I14" s="63">
        <v>0</v>
      </c>
    </row>
    <row r="15" spans="1:9" x14ac:dyDescent="0.2">
      <c r="A15" s="166" t="s">
        <v>23</v>
      </c>
      <c r="B15" s="166"/>
      <c r="C15" s="166"/>
      <c r="D15" s="166"/>
      <c r="E15" s="166"/>
      <c r="F15" s="166"/>
      <c r="G15" s="62">
        <v>7</v>
      </c>
      <c r="H15" s="63">
        <v>0</v>
      </c>
      <c r="I15" s="63">
        <v>0</v>
      </c>
    </row>
    <row r="16" spans="1:9" x14ac:dyDescent="0.2">
      <c r="A16" s="166" t="s">
        <v>24</v>
      </c>
      <c r="B16" s="166"/>
      <c r="C16" s="166"/>
      <c r="D16" s="166"/>
      <c r="E16" s="166"/>
      <c r="F16" s="166"/>
      <c r="G16" s="62">
        <v>8</v>
      </c>
      <c r="H16" s="63">
        <v>0</v>
      </c>
      <c r="I16" s="63">
        <v>0</v>
      </c>
    </row>
    <row r="17" spans="1:9" x14ac:dyDescent="0.2">
      <c r="A17" s="166" t="s">
        <v>25</v>
      </c>
      <c r="B17" s="166"/>
      <c r="C17" s="166"/>
      <c r="D17" s="166"/>
      <c r="E17" s="166"/>
      <c r="F17" s="166"/>
      <c r="G17" s="62">
        <v>9</v>
      </c>
      <c r="H17" s="63">
        <v>0</v>
      </c>
      <c r="I17" s="63">
        <v>0</v>
      </c>
    </row>
    <row r="18" spans="1:9" ht="25.9" customHeight="1" x14ac:dyDescent="0.2">
      <c r="A18" s="170" t="s">
        <v>26</v>
      </c>
      <c r="B18" s="170"/>
      <c r="C18" s="170"/>
      <c r="D18" s="170"/>
      <c r="E18" s="170"/>
      <c r="F18" s="170"/>
      <c r="G18" s="60">
        <v>10</v>
      </c>
      <c r="H18" s="61">
        <f>H19+H20+H21</f>
        <v>220870</v>
      </c>
      <c r="I18" s="61">
        <f>I19+I20+I21</f>
        <v>220870</v>
      </c>
    </row>
    <row r="19" spans="1:9" x14ac:dyDescent="0.2">
      <c r="A19" s="166" t="s">
        <v>23</v>
      </c>
      <c r="B19" s="166"/>
      <c r="C19" s="166"/>
      <c r="D19" s="166"/>
      <c r="E19" s="166"/>
      <c r="F19" s="166"/>
      <c r="G19" s="62">
        <v>11</v>
      </c>
      <c r="H19" s="63">
        <v>220870</v>
      </c>
      <c r="I19" s="63">
        <v>220870</v>
      </c>
    </row>
    <row r="20" spans="1:9" x14ac:dyDescent="0.2">
      <c r="A20" s="166" t="s">
        <v>24</v>
      </c>
      <c r="B20" s="166"/>
      <c r="C20" s="166"/>
      <c r="D20" s="166"/>
      <c r="E20" s="166"/>
      <c r="F20" s="166"/>
      <c r="G20" s="62">
        <v>12</v>
      </c>
      <c r="H20" s="63">
        <v>0</v>
      </c>
      <c r="I20" s="63">
        <v>0</v>
      </c>
    </row>
    <row r="21" spans="1:9" x14ac:dyDescent="0.2">
      <c r="A21" s="166" t="s">
        <v>25</v>
      </c>
      <c r="B21" s="166"/>
      <c r="C21" s="166"/>
      <c r="D21" s="166"/>
      <c r="E21" s="166"/>
      <c r="F21" s="166"/>
      <c r="G21" s="62">
        <v>13</v>
      </c>
      <c r="H21" s="63">
        <v>0</v>
      </c>
      <c r="I21" s="63">
        <v>0</v>
      </c>
    </row>
    <row r="22" spans="1:9" x14ac:dyDescent="0.2">
      <c r="A22" s="170" t="s">
        <v>27</v>
      </c>
      <c r="B22" s="170"/>
      <c r="C22" s="170"/>
      <c r="D22" s="170"/>
      <c r="E22" s="170"/>
      <c r="F22" s="170"/>
      <c r="G22" s="60">
        <v>14</v>
      </c>
      <c r="H22" s="61">
        <f>H23+H24</f>
        <v>0</v>
      </c>
      <c r="I22" s="61">
        <f>I23+I24</f>
        <v>0</v>
      </c>
    </row>
    <row r="23" spans="1:9" x14ac:dyDescent="0.2">
      <c r="A23" s="166" t="s">
        <v>24</v>
      </c>
      <c r="B23" s="166"/>
      <c r="C23" s="166"/>
      <c r="D23" s="166"/>
      <c r="E23" s="166"/>
      <c r="F23" s="166"/>
      <c r="G23" s="62">
        <v>15</v>
      </c>
      <c r="H23" s="63">
        <v>0</v>
      </c>
      <c r="I23" s="63">
        <v>0</v>
      </c>
    </row>
    <row r="24" spans="1:9" x14ac:dyDescent="0.2">
      <c r="A24" s="166" t="s">
        <v>25</v>
      </c>
      <c r="B24" s="166"/>
      <c r="C24" s="166"/>
      <c r="D24" s="166"/>
      <c r="E24" s="166"/>
      <c r="F24" s="166"/>
      <c r="G24" s="62">
        <v>16</v>
      </c>
      <c r="H24" s="63">
        <v>0</v>
      </c>
      <c r="I24" s="63">
        <v>0</v>
      </c>
    </row>
    <row r="25" spans="1:9" ht="25.9" customHeight="1" x14ac:dyDescent="0.2">
      <c r="A25" s="170" t="s">
        <v>28</v>
      </c>
      <c r="B25" s="170"/>
      <c r="C25" s="170"/>
      <c r="D25" s="170"/>
      <c r="E25" s="170"/>
      <c r="F25" s="170"/>
      <c r="G25" s="60">
        <v>17</v>
      </c>
      <c r="H25" s="61">
        <f>H26+H27+H28</f>
        <v>10475073</v>
      </c>
      <c r="I25" s="61">
        <f>I26+I27+I28</f>
        <v>25234250</v>
      </c>
    </row>
    <row r="26" spans="1:9" x14ac:dyDescent="0.2">
      <c r="A26" s="166" t="s">
        <v>23</v>
      </c>
      <c r="B26" s="166"/>
      <c r="C26" s="166"/>
      <c r="D26" s="166"/>
      <c r="E26" s="166"/>
      <c r="F26" s="166"/>
      <c r="G26" s="62">
        <v>18</v>
      </c>
      <c r="H26" s="63">
        <v>324998</v>
      </c>
      <c r="I26" s="63">
        <v>350158</v>
      </c>
    </row>
    <row r="27" spans="1:9" x14ac:dyDescent="0.2">
      <c r="A27" s="166" t="s">
        <v>24</v>
      </c>
      <c r="B27" s="166"/>
      <c r="C27" s="166"/>
      <c r="D27" s="166"/>
      <c r="E27" s="166"/>
      <c r="F27" s="166"/>
      <c r="G27" s="62">
        <v>19</v>
      </c>
      <c r="H27" s="63">
        <v>10150075</v>
      </c>
      <c r="I27" s="63">
        <v>24884092</v>
      </c>
    </row>
    <row r="28" spans="1:9" x14ac:dyDescent="0.2">
      <c r="A28" s="166" t="s">
        <v>25</v>
      </c>
      <c r="B28" s="166"/>
      <c r="C28" s="166"/>
      <c r="D28" s="166"/>
      <c r="E28" s="166"/>
      <c r="F28" s="166"/>
      <c r="G28" s="62">
        <v>20</v>
      </c>
      <c r="H28" s="63">
        <v>0</v>
      </c>
      <c r="I28" s="63">
        <v>0</v>
      </c>
    </row>
    <row r="29" spans="1:9" x14ac:dyDescent="0.2">
      <c r="A29" s="170" t="s">
        <v>29</v>
      </c>
      <c r="B29" s="170"/>
      <c r="C29" s="170"/>
      <c r="D29" s="170"/>
      <c r="E29" s="170"/>
      <c r="F29" s="170"/>
      <c r="G29" s="60">
        <v>21</v>
      </c>
      <c r="H29" s="61">
        <f>H30+H31</f>
        <v>460769915</v>
      </c>
      <c r="I29" s="61">
        <f>I30+I31</f>
        <v>453197114</v>
      </c>
    </row>
    <row r="30" spans="1:9" x14ac:dyDescent="0.2">
      <c r="A30" s="166" t="s">
        <v>24</v>
      </c>
      <c r="B30" s="166"/>
      <c r="C30" s="166"/>
      <c r="D30" s="166"/>
      <c r="E30" s="166"/>
      <c r="F30" s="166"/>
      <c r="G30" s="62">
        <v>22</v>
      </c>
      <c r="H30" s="63">
        <v>83736670</v>
      </c>
      <c r="I30" s="63">
        <v>69547277</v>
      </c>
    </row>
    <row r="31" spans="1:9" x14ac:dyDescent="0.2">
      <c r="A31" s="166" t="s">
        <v>25</v>
      </c>
      <c r="B31" s="166"/>
      <c r="C31" s="166"/>
      <c r="D31" s="166"/>
      <c r="E31" s="166"/>
      <c r="F31" s="166"/>
      <c r="G31" s="62">
        <v>23</v>
      </c>
      <c r="H31" s="63">
        <v>377033245</v>
      </c>
      <c r="I31" s="63">
        <v>383649837</v>
      </c>
    </row>
    <row r="32" spans="1:9" x14ac:dyDescent="0.2">
      <c r="A32" s="166" t="s">
        <v>30</v>
      </c>
      <c r="B32" s="166"/>
      <c r="C32" s="166"/>
      <c r="D32" s="166"/>
      <c r="E32" s="166"/>
      <c r="F32" s="166"/>
      <c r="G32" s="62">
        <v>24</v>
      </c>
      <c r="H32" s="63">
        <v>0</v>
      </c>
      <c r="I32" s="63">
        <v>0</v>
      </c>
    </row>
    <row r="33" spans="1:9" ht="28.9" customHeight="1" x14ac:dyDescent="0.2">
      <c r="A33" s="166" t="s">
        <v>31</v>
      </c>
      <c r="B33" s="166"/>
      <c r="C33" s="166"/>
      <c r="D33" s="166"/>
      <c r="E33" s="166"/>
      <c r="F33" s="166"/>
      <c r="G33" s="62">
        <v>25</v>
      </c>
      <c r="H33" s="63">
        <v>0</v>
      </c>
      <c r="I33" s="63">
        <v>0</v>
      </c>
    </row>
    <row r="34" spans="1:9" x14ac:dyDescent="0.2">
      <c r="A34" s="166" t="s">
        <v>32</v>
      </c>
      <c r="B34" s="166"/>
      <c r="C34" s="166"/>
      <c r="D34" s="166"/>
      <c r="E34" s="166"/>
      <c r="F34" s="166"/>
      <c r="G34" s="62">
        <v>26</v>
      </c>
      <c r="H34" s="63">
        <v>0</v>
      </c>
      <c r="I34" s="63">
        <v>0</v>
      </c>
    </row>
    <row r="35" spans="1:9" x14ac:dyDescent="0.2">
      <c r="A35" s="166" t="s">
        <v>33</v>
      </c>
      <c r="B35" s="166"/>
      <c r="C35" s="166"/>
      <c r="D35" s="166"/>
      <c r="E35" s="166"/>
      <c r="F35" s="166"/>
      <c r="G35" s="62">
        <v>27</v>
      </c>
      <c r="H35" s="63">
        <v>3939365</v>
      </c>
      <c r="I35" s="63">
        <v>4188821</v>
      </c>
    </row>
    <row r="36" spans="1:9" x14ac:dyDescent="0.2">
      <c r="A36" s="166" t="s">
        <v>34</v>
      </c>
      <c r="B36" s="166"/>
      <c r="C36" s="166"/>
      <c r="D36" s="166"/>
      <c r="E36" s="166"/>
      <c r="F36" s="166"/>
      <c r="G36" s="62">
        <v>28</v>
      </c>
      <c r="H36" s="63">
        <v>202160</v>
      </c>
      <c r="I36" s="63">
        <v>172116</v>
      </c>
    </row>
    <row r="37" spans="1:9" x14ac:dyDescent="0.2">
      <c r="A37" s="166" t="s">
        <v>35</v>
      </c>
      <c r="B37" s="166"/>
      <c r="C37" s="166"/>
      <c r="D37" s="166"/>
      <c r="E37" s="166"/>
      <c r="F37" s="166"/>
      <c r="G37" s="62">
        <v>29</v>
      </c>
      <c r="H37" s="63">
        <v>210925</v>
      </c>
      <c r="I37" s="63">
        <v>207245</v>
      </c>
    </row>
    <row r="38" spans="1:9" x14ac:dyDescent="0.2">
      <c r="A38" s="166" t="s">
        <v>36</v>
      </c>
      <c r="B38" s="166"/>
      <c r="C38" s="166"/>
      <c r="D38" s="166"/>
      <c r="E38" s="166"/>
      <c r="F38" s="166"/>
      <c r="G38" s="62">
        <v>30</v>
      </c>
      <c r="H38" s="63">
        <v>1189503</v>
      </c>
      <c r="I38" s="63">
        <v>991353</v>
      </c>
    </row>
    <row r="39" spans="1:9" ht="27.6" customHeight="1" x14ac:dyDescent="0.2">
      <c r="A39" s="166" t="s">
        <v>37</v>
      </c>
      <c r="B39" s="166"/>
      <c r="C39" s="166"/>
      <c r="D39" s="166"/>
      <c r="E39" s="166"/>
      <c r="F39" s="166"/>
      <c r="G39" s="62">
        <v>31</v>
      </c>
      <c r="H39" s="63">
        <v>0</v>
      </c>
      <c r="I39" s="63">
        <v>0</v>
      </c>
    </row>
    <row r="40" spans="1:9" x14ac:dyDescent="0.2">
      <c r="A40" s="164" t="s">
        <v>38</v>
      </c>
      <c r="B40" s="164"/>
      <c r="C40" s="164"/>
      <c r="D40" s="164"/>
      <c r="E40" s="164"/>
      <c r="F40" s="164"/>
      <c r="G40" s="60">
        <v>32</v>
      </c>
      <c r="H40" s="64">
        <f>H9+H13+H18+H22+H25+H29+H32+H33+H34+H35+H36+H37+H38+H39</f>
        <v>787352746</v>
      </c>
      <c r="I40" s="64">
        <f>I9+I13+I18+I22+I25+I29+I32+I33+I34+I35+I36+I37+I38+I39</f>
        <v>798497299</v>
      </c>
    </row>
    <row r="41" spans="1:9" x14ac:dyDescent="0.2">
      <c r="A41" s="168" t="s">
        <v>12</v>
      </c>
      <c r="B41" s="172"/>
      <c r="C41" s="172"/>
      <c r="D41" s="172"/>
      <c r="E41" s="172"/>
      <c r="F41" s="172"/>
      <c r="G41" s="172"/>
      <c r="H41" s="172"/>
      <c r="I41" s="172"/>
    </row>
    <row r="42" spans="1:9" x14ac:dyDescent="0.2">
      <c r="A42" s="170" t="s">
        <v>39</v>
      </c>
      <c r="B42" s="171"/>
      <c r="C42" s="171"/>
      <c r="D42" s="171"/>
      <c r="E42" s="171"/>
      <c r="F42" s="171"/>
      <c r="G42" s="60">
        <v>33</v>
      </c>
      <c r="H42" s="61">
        <f>H43+H44+H45+H46+H47</f>
        <v>0</v>
      </c>
      <c r="I42" s="61">
        <f>I43+I44+I45+I46+I47</f>
        <v>0</v>
      </c>
    </row>
    <row r="43" spans="1:9" x14ac:dyDescent="0.2">
      <c r="A43" s="166" t="s">
        <v>40</v>
      </c>
      <c r="B43" s="166"/>
      <c r="C43" s="166"/>
      <c r="D43" s="166"/>
      <c r="E43" s="166"/>
      <c r="F43" s="166"/>
      <c r="G43" s="62">
        <v>34</v>
      </c>
      <c r="H43" s="63">
        <v>0</v>
      </c>
      <c r="I43" s="63">
        <v>0</v>
      </c>
    </row>
    <row r="44" spans="1:9" x14ac:dyDescent="0.2">
      <c r="A44" s="166" t="s">
        <v>41</v>
      </c>
      <c r="B44" s="166"/>
      <c r="C44" s="166"/>
      <c r="D44" s="166"/>
      <c r="E44" s="166"/>
      <c r="F44" s="166"/>
      <c r="G44" s="62">
        <v>35</v>
      </c>
      <c r="H44" s="63">
        <v>0</v>
      </c>
      <c r="I44" s="63">
        <v>0</v>
      </c>
    </row>
    <row r="45" spans="1:9" x14ac:dyDescent="0.2">
      <c r="A45" s="166" t="s">
        <v>42</v>
      </c>
      <c r="B45" s="166"/>
      <c r="C45" s="166"/>
      <c r="D45" s="166"/>
      <c r="E45" s="166"/>
      <c r="F45" s="166"/>
      <c r="G45" s="62">
        <v>36</v>
      </c>
      <c r="H45" s="63">
        <v>0</v>
      </c>
      <c r="I45" s="63">
        <v>0</v>
      </c>
    </row>
    <row r="46" spans="1:9" x14ac:dyDescent="0.2">
      <c r="A46" s="166" t="s">
        <v>43</v>
      </c>
      <c r="B46" s="166"/>
      <c r="C46" s="166"/>
      <c r="D46" s="166"/>
      <c r="E46" s="166"/>
      <c r="F46" s="166"/>
      <c r="G46" s="62">
        <v>37</v>
      </c>
      <c r="H46" s="63">
        <v>0</v>
      </c>
      <c r="I46" s="63">
        <v>0</v>
      </c>
    </row>
    <row r="47" spans="1:9" x14ac:dyDescent="0.2">
      <c r="A47" s="166" t="s">
        <v>44</v>
      </c>
      <c r="B47" s="166"/>
      <c r="C47" s="166"/>
      <c r="D47" s="166"/>
      <c r="E47" s="166"/>
      <c r="F47" s="166"/>
      <c r="G47" s="62">
        <v>38</v>
      </c>
      <c r="H47" s="63">
        <v>0</v>
      </c>
      <c r="I47" s="63">
        <v>0</v>
      </c>
    </row>
    <row r="48" spans="1:9" ht="27.6" customHeight="1" x14ac:dyDescent="0.2">
      <c r="A48" s="170" t="s">
        <v>45</v>
      </c>
      <c r="B48" s="171"/>
      <c r="C48" s="171"/>
      <c r="D48" s="171"/>
      <c r="E48" s="171"/>
      <c r="F48" s="171"/>
      <c r="G48" s="60">
        <v>39</v>
      </c>
      <c r="H48" s="61">
        <f>H49+H50+H51</f>
        <v>0</v>
      </c>
      <c r="I48" s="61">
        <f>I49+I50+I51</f>
        <v>0</v>
      </c>
    </row>
    <row r="49" spans="1:9" x14ac:dyDescent="0.2">
      <c r="A49" s="166" t="s">
        <v>42</v>
      </c>
      <c r="B49" s="166"/>
      <c r="C49" s="166"/>
      <c r="D49" s="166"/>
      <c r="E49" s="166"/>
      <c r="F49" s="166"/>
      <c r="G49" s="62">
        <v>40</v>
      </c>
      <c r="H49" s="63">
        <v>0</v>
      </c>
      <c r="I49" s="63">
        <v>0</v>
      </c>
    </row>
    <row r="50" spans="1:9" x14ac:dyDescent="0.2">
      <c r="A50" s="166" t="s">
        <v>43</v>
      </c>
      <c r="B50" s="166"/>
      <c r="C50" s="166"/>
      <c r="D50" s="166"/>
      <c r="E50" s="166"/>
      <c r="F50" s="166"/>
      <c r="G50" s="62">
        <v>41</v>
      </c>
      <c r="H50" s="63">
        <v>0</v>
      </c>
      <c r="I50" s="63">
        <v>0</v>
      </c>
    </row>
    <row r="51" spans="1:9" x14ac:dyDescent="0.2">
      <c r="A51" s="166" t="s">
        <v>44</v>
      </c>
      <c r="B51" s="166"/>
      <c r="C51" s="166"/>
      <c r="D51" s="166"/>
      <c r="E51" s="166"/>
      <c r="F51" s="166"/>
      <c r="G51" s="62">
        <v>42</v>
      </c>
      <c r="H51" s="63">
        <v>0</v>
      </c>
      <c r="I51" s="63">
        <v>0</v>
      </c>
    </row>
    <row r="52" spans="1:9" x14ac:dyDescent="0.2">
      <c r="A52" s="170" t="s">
        <v>46</v>
      </c>
      <c r="B52" s="171"/>
      <c r="C52" s="171"/>
      <c r="D52" s="171"/>
      <c r="E52" s="171"/>
      <c r="F52" s="171"/>
      <c r="G52" s="60">
        <v>43</v>
      </c>
      <c r="H52" s="61">
        <f>H53+H54+H55</f>
        <v>708931246</v>
      </c>
      <c r="I52" s="61">
        <f>I53+I54+I55</f>
        <v>717027188</v>
      </c>
    </row>
    <row r="53" spans="1:9" x14ac:dyDescent="0.2">
      <c r="A53" s="166" t="s">
        <v>42</v>
      </c>
      <c r="B53" s="166"/>
      <c r="C53" s="166"/>
      <c r="D53" s="166"/>
      <c r="E53" s="166"/>
      <c r="F53" s="166"/>
      <c r="G53" s="62">
        <v>44</v>
      </c>
      <c r="H53" s="63">
        <v>708724025</v>
      </c>
      <c r="I53" s="63">
        <v>716760004</v>
      </c>
    </row>
    <row r="54" spans="1:9" x14ac:dyDescent="0.2">
      <c r="A54" s="166" t="s">
        <v>43</v>
      </c>
      <c r="B54" s="166"/>
      <c r="C54" s="166"/>
      <c r="D54" s="166"/>
      <c r="E54" s="166"/>
      <c r="F54" s="166"/>
      <c r="G54" s="62">
        <v>45</v>
      </c>
      <c r="H54" s="63">
        <v>0</v>
      </c>
      <c r="I54" s="63">
        <v>0</v>
      </c>
    </row>
    <row r="55" spans="1:9" x14ac:dyDescent="0.2">
      <c r="A55" s="166" t="s">
        <v>44</v>
      </c>
      <c r="B55" s="166"/>
      <c r="C55" s="166"/>
      <c r="D55" s="166"/>
      <c r="E55" s="166"/>
      <c r="F55" s="166"/>
      <c r="G55" s="62">
        <v>46</v>
      </c>
      <c r="H55" s="63">
        <v>207221</v>
      </c>
      <c r="I55" s="63">
        <v>267184</v>
      </c>
    </row>
    <row r="56" spans="1:9" x14ac:dyDescent="0.2">
      <c r="A56" s="166" t="s">
        <v>47</v>
      </c>
      <c r="B56" s="166"/>
      <c r="C56" s="166"/>
      <c r="D56" s="166"/>
      <c r="E56" s="166"/>
      <c r="F56" s="166"/>
      <c r="G56" s="62">
        <v>47</v>
      </c>
      <c r="H56" s="63">
        <v>0</v>
      </c>
      <c r="I56" s="63">
        <v>0</v>
      </c>
    </row>
    <row r="57" spans="1:9" ht="24" customHeight="1" x14ac:dyDescent="0.2">
      <c r="A57" s="167" t="s">
        <v>48</v>
      </c>
      <c r="B57" s="167"/>
      <c r="C57" s="167"/>
      <c r="D57" s="167"/>
      <c r="E57" s="167"/>
      <c r="F57" s="167"/>
      <c r="G57" s="62">
        <v>48</v>
      </c>
      <c r="H57" s="63">
        <v>0</v>
      </c>
      <c r="I57" s="63">
        <v>0</v>
      </c>
    </row>
    <row r="58" spans="1:9" x14ac:dyDescent="0.2">
      <c r="A58" s="167" t="s">
        <v>241</v>
      </c>
      <c r="B58" s="167"/>
      <c r="C58" s="167"/>
      <c r="D58" s="167"/>
      <c r="E58" s="167"/>
      <c r="F58" s="167"/>
      <c r="G58" s="62">
        <v>49</v>
      </c>
      <c r="H58" s="63">
        <v>293376</v>
      </c>
      <c r="I58" s="63">
        <v>342754</v>
      </c>
    </row>
    <row r="59" spans="1:9" x14ac:dyDescent="0.2">
      <c r="A59" s="167" t="s">
        <v>49</v>
      </c>
      <c r="B59" s="166"/>
      <c r="C59" s="166"/>
      <c r="D59" s="166"/>
      <c r="E59" s="166"/>
      <c r="F59" s="166"/>
      <c r="G59" s="62">
        <v>50</v>
      </c>
      <c r="H59" s="63">
        <v>657260</v>
      </c>
      <c r="I59" s="63">
        <v>236664</v>
      </c>
    </row>
    <row r="60" spans="1:9" x14ac:dyDescent="0.2">
      <c r="A60" s="167" t="s">
        <v>50</v>
      </c>
      <c r="B60" s="167"/>
      <c r="C60" s="167"/>
      <c r="D60" s="167"/>
      <c r="E60" s="167"/>
      <c r="F60" s="167"/>
      <c r="G60" s="62">
        <v>51</v>
      </c>
      <c r="H60" s="63">
        <v>0</v>
      </c>
      <c r="I60" s="63">
        <v>0</v>
      </c>
    </row>
    <row r="61" spans="1:9" x14ac:dyDescent="0.2">
      <c r="A61" s="167" t="s">
        <v>51</v>
      </c>
      <c r="B61" s="167"/>
      <c r="C61" s="167"/>
      <c r="D61" s="167"/>
      <c r="E61" s="167"/>
      <c r="F61" s="167"/>
      <c r="G61" s="62">
        <v>52</v>
      </c>
      <c r="H61" s="63">
        <v>2254833</v>
      </c>
      <c r="I61" s="63">
        <v>2225626</v>
      </c>
    </row>
    <row r="62" spans="1:9" ht="31.15" customHeight="1" x14ac:dyDescent="0.2">
      <c r="A62" s="167" t="s">
        <v>52</v>
      </c>
      <c r="B62" s="167"/>
      <c r="C62" s="167"/>
      <c r="D62" s="167"/>
      <c r="E62" s="167"/>
      <c r="F62" s="167"/>
      <c r="G62" s="62">
        <v>53</v>
      </c>
      <c r="H62" s="63">
        <v>0</v>
      </c>
      <c r="I62" s="63">
        <v>0</v>
      </c>
    </row>
    <row r="63" spans="1:9" x14ac:dyDescent="0.2">
      <c r="A63" s="164" t="s">
        <v>53</v>
      </c>
      <c r="B63" s="165"/>
      <c r="C63" s="165"/>
      <c r="D63" s="165"/>
      <c r="E63" s="165"/>
      <c r="F63" s="165"/>
      <c r="G63" s="60">
        <v>54</v>
      </c>
      <c r="H63" s="65">
        <f>H42+H48+H52+H56+H57+H58+H59+H60+H61+H62</f>
        <v>712136715</v>
      </c>
      <c r="I63" s="65">
        <f>I42+I48+I52+I56+I57+I58+I59+I60+I61+I62</f>
        <v>719832232</v>
      </c>
    </row>
    <row r="64" spans="1:9" x14ac:dyDescent="0.2">
      <c r="A64" s="168" t="s">
        <v>13</v>
      </c>
      <c r="B64" s="169"/>
      <c r="C64" s="169"/>
      <c r="D64" s="169"/>
      <c r="E64" s="169"/>
      <c r="F64" s="169"/>
      <c r="G64" s="169"/>
      <c r="H64" s="169"/>
      <c r="I64" s="169"/>
    </row>
    <row r="65" spans="1:9" x14ac:dyDescent="0.2">
      <c r="A65" s="166" t="s">
        <v>242</v>
      </c>
      <c r="B65" s="166"/>
      <c r="C65" s="166"/>
      <c r="D65" s="166"/>
      <c r="E65" s="166"/>
      <c r="F65" s="166"/>
      <c r="G65" s="62">
        <v>55</v>
      </c>
      <c r="H65" s="63">
        <v>21608000</v>
      </c>
      <c r="I65" s="63">
        <v>21608000</v>
      </c>
    </row>
    <row r="66" spans="1:9" x14ac:dyDescent="0.2">
      <c r="A66" s="166" t="s">
        <v>54</v>
      </c>
      <c r="B66" s="166"/>
      <c r="C66" s="166"/>
      <c r="D66" s="166"/>
      <c r="E66" s="166"/>
      <c r="F66" s="166"/>
      <c r="G66" s="62">
        <v>56</v>
      </c>
      <c r="H66" s="63">
        <v>24035</v>
      </c>
      <c r="I66" s="63">
        <v>24035</v>
      </c>
    </row>
    <row r="67" spans="1:9" x14ac:dyDescent="0.2">
      <c r="A67" s="166" t="s">
        <v>243</v>
      </c>
      <c r="B67" s="166"/>
      <c r="C67" s="166"/>
      <c r="D67" s="166"/>
      <c r="E67" s="166"/>
      <c r="F67" s="166"/>
      <c r="G67" s="62">
        <v>57</v>
      </c>
      <c r="H67" s="63">
        <v>0</v>
      </c>
      <c r="I67" s="63">
        <v>0</v>
      </c>
    </row>
    <row r="68" spans="1:9" x14ac:dyDescent="0.2">
      <c r="A68" s="166" t="s">
        <v>244</v>
      </c>
      <c r="B68" s="166"/>
      <c r="C68" s="166"/>
      <c r="D68" s="166"/>
      <c r="E68" s="166"/>
      <c r="F68" s="166"/>
      <c r="G68" s="62">
        <v>58</v>
      </c>
      <c r="H68" s="63">
        <v>0</v>
      </c>
      <c r="I68" s="63">
        <v>0</v>
      </c>
    </row>
    <row r="69" spans="1:9" x14ac:dyDescent="0.2">
      <c r="A69" s="166" t="s">
        <v>55</v>
      </c>
      <c r="B69" s="166"/>
      <c r="C69" s="166"/>
      <c r="D69" s="166"/>
      <c r="E69" s="166"/>
      <c r="F69" s="166"/>
      <c r="G69" s="62">
        <v>59</v>
      </c>
      <c r="H69" s="63">
        <v>-101870</v>
      </c>
      <c r="I69" s="63">
        <v>-74536</v>
      </c>
    </row>
    <row r="70" spans="1:9" x14ac:dyDescent="0.2">
      <c r="A70" s="166" t="s">
        <v>56</v>
      </c>
      <c r="B70" s="166"/>
      <c r="C70" s="166"/>
      <c r="D70" s="166"/>
      <c r="E70" s="166"/>
      <c r="F70" s="166"/>
      <c r="G70" s="62">
        <v>60</v>
      </c>
      <c r="H70" s="63">
        <v>35841151</v>
      </c>
      <c r="I70" s="63">
        <v>46010709</v>
      </c>
    </row>
    <row r="71" spans="1:9" x14ac:dyDescent="0.2">
      <c r="A71" s="166" t="s">
        <v>57</v>
      </c>
      <c r="B71" s="166"/>
      <c r="C71" s="166"/>
      <c r="D71" s="166"/>
      <c r="E71" s="166"/>
      <c r="F71" s="166"/>
      <c r="G71" s="62">
        <v>61</v>
      </c>
      <c r="H71" s="63">
        <v>0</v>
      </c>
      <c r="I71" s="63">
        <v>0</v>
      </c>
    </row>
    <row r="72" spans="1:9" x14ac:dyDescent="0.2">
      <c r="A72" s="166" t="s">
        <v>58</v>
      </c>
      <c r="B72" s="166"/>
      <c r="C72" s="166"/>
      <c r="D72" s="166"/>
      <c r="E72" s="166"/>
      <c r="F72" s="166"/>
      <c r="G72" s="62">
        <v>62</v>
      </c>
      <c r="H72" s="63">
        <v>5011157</v>
      </c>
      <c r="I72" s="63">
        <v>5011157</v>
      </c>
    </row>
    <row r="73" spans="1:9" x14ac:dyDescent="0.2">
      <c r="A73" s="166" t="s">
        <v>59</v>
      </c>
      <c r="B73" s="166"/>
      <c r="C73" s="166"/>
      <c r="D73" s="166"/>
      <c r="E73" s="166"/>
      <c r="F73" s="166"/>
      <c r="G73" s="62">
        <v>63</v>
      </c>
      <c r="H73" s="63">
        <v>0</v>
      </c>
      <c r="I73" s="63">
        <v>0</v>
      </c>
    </row>
    <row r="74" spans="1:9" x14ac:dyDescent="0.2">
      <c r="A74" s="166" t="s">
        <v>60</v>
      </c>
      <c r="B74" s="166"/>
      <c r="C74" s="166"/>
      <c r="D74" s="166"/>
      <c r="E74" s="166"/>
      <c r="F74" s="166"/>
      <c r="G74" s="62">
        <v>64</v>
      </c>
      <c r="H74" s="63">
        <v>12833558</v>
      </c>
      <c r="I74" s="63">
        <v>6085702</v>
      </c>
    </row>
    <row r="75" spans="1:9" x14ac:dyDescent="0.2">
      <c r="A75" s="166" t="s">
        <v>61</v>
      </c>
      <c r="B75" s="166"/>
      <c r="C75" s="166"/>
      <c r="D75" s="166"/>
      <c r="E75" s="166"/>
      <c r="F75" s="166"/>
      <c r="G75" s="62">
        <v>65</v>
      </c>
      <c r="H75" s="63">
        <v>0</v>
      </c>
      <c r="I75" s="63">
        <v>0</v>
      </c>
    </row>
    <row r="76" spans="1:9" x14ac:dyDescent="0.2">
      <c r="A76" s="166" t="s">
        <v>62</v>
      </c>
      <c r="B76" s="166"/>
      <c r="C76" s="166"/>
      <c r="D76" s="166"/>
      <c r="E76" s="166"/>
      <c r="F76" s="166"/>
      <c r="G76" s="62">
        <v>66</v>
      </c>
      <c r="H76" s="63">
        <v>0</v>
      </c>
      <c r="I76" s="63">
        <v>0</v>
      </c>
    </row>
    <row r="77" spans="1:9" x14ac:dyDescent="0.2">
      <c r="A77" s="164" t="s">
        <v>63</v>
      </c>
      <c r="B77" s="164"/>
      <c r="C77" s="164"/>
      <c r="D77" s="164"/>
      <c r="E77" s="164"/>
      <c r="F77" s="164"/>
      <c r="G77" s="60">
        <v>67</v>
      </c>
      <c r="H77" s="64">
        <f>H65+H66+H67+H68+H69+H70+H71+H72+H73+H74+H75+H76</f>
        <v>75216031</v>
      </c>
      <c r="I77" s="64">
        <f>I65+I66+I67+I68+I69+I70+I71+I72+I73+I74+I75+I76</f>
        <v>78665067</v>
      </c>
    </row>
    <row r="78" spans="1:9" x14ac:dyDescent="0.2">
      <c r="A78" s="164" t="s">
        <v>64</v>
      </c>
      <c r="B78" s="165"/>
      <c r="C78" s="165"/>
      <c r="D78" s="165"/>
      <c r="E78" s="165"/>
      <c r="F78" s="165"/>
      <c r="G78" s="60">
        <v>68</v>
      </c>
      <c r="H78" s="64">
        <f>H63+H77</f>
        <v>787352746</v>
      </c>
      <c r="I78" s="64">
        <f>I63+I77</f>
        <v>798497299</v>
      </c>
    </row>
  </sheetData>
  <sheetProtection algorithmName="SHA-512" hashValue="+nAg2dBb8i3R1aGpNRRDjQ+FG/ED158NfiKH/v5VwhYwTqSyFTPCFGMiiOVvK7B/ax3EtfBEJcHAL9ygPsnPzw==" saltValue="omEjeDpnu/MBEwkqK1cUc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34" right="0.19" top="0.52" bottom="0.45" header="0.21"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zoomScaleNormal="100" zoomScaleSheetLayoutView="110" workbookViewId="0">
      <selection activeCell="J8" sqref="J8:J44"/>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218" t="s">
        <v>4</v>
      </c>
      <c r="B1" s="219"/>
      <c r="C1" s="219"/>
      <c r="D1" s="219"/>
      <c r="E1" s="219"/>
      <c r="F1" s="219"/>
      <c r="G1" s="219"/>
      <c r="H1" s="219"/>
    </row>
    <row r="2" spans="1:11" x14ac:dyDescent="0.2">
      <c r="A2" s="220" t="s">
        <v>300</v>
      </c>
      <c r="B2" s="221"/>
      <c r="C2" s="221"/>
      <c r="D2" s="221"/>
      <c r="E2" s="221"/>
      <c r="F2" s="221"/>
      <c r="G2" s="221"/>
      <c r="H2" s="221"/>
    </row>
    <row r="3" spans="1:11" x14ac:dyDescent="0.2">
      <c r="A3" s="208" t="s">
        <v>282</v>
      </c>
      <c r="B3" s="209"/>
      <c r="C3" s="209"/>
      <c r="D3" s="209"/>
      <c r="E3" s="209"/>
      <c r="F3" s="209"/>
      <c r="G3" s="209"/>
      <c r="H3" s="209"/>
      <c r="I3" s="209"/>
      <c r="J3" s="210"/>
      <c r="K3" s="210"/>
    </row>
    <row r="4" spans="1:11" x14ac:dyDescent="0.2">
      <c r="A4" s="211" t="s">
        <v>297</v>
      </c>
      <c r="B4" s="212"/>
      <c r="C4" s="212"/>
      <c r="D4" s="212"/>
      <c r="E4" s="212"/>
      <c r="F4" s="212"/>
      <c r="G4" s="212"/>
      <c r="H4" s="212"/>
      <c r="I4" s="212"/>
      <c r="J4" s="213"/>
      <c r="K4" s="213"/>
    </row>
    <row r="5" spans="1:11" x14ac:dyDescent="0.2">
      <c r="A5" s="214" t="s">
        <v>2</v>
      </c>
      <c r="B5" s="215"/>
      <c r="C5" s="215"/>
      <c r="D5" s="215"/>
      <c r="E5" s="215"/>
      <c r="F5" s="215"/>
      <c r="G5" s="214" t="s">
        <v>5</v>
      </c>
      <c r="H5" s="194" t="s">
        <v>194</v>
      </c>
      <c r="I5" s="195"/>
      <c r="J5" s="194" t="s">
        <v>190</v>
      </c>
      <c r="K5" s="195"/>
    </row>
    <row r="6" spans="1:11" x14ac:dyDescent="0.2">
      <c r="A6" s="215"/>
      <c r="B6" s="215"/>
      <c r="C6" s="215"/>
      <c r="D6" s="215"/>
      <c r="E6" s="215"/>
      <c r="F6" s="215"/>
      <c r="G6" s="215"/>
      <c r="H6" s="51" t="s">
        <v>191</v>
      </c>
      <c r="I6" s="51" t="s">
        <v>192</v>
      </c>
      <c r="J6" s="51" t="s">
        <v>191</v>
      </c>
      <c r="K6" s="51" t="s">
        <v>192</v>
      </c>
    </row>
    <row r="7" spans="1:11" x14ac:dyDescent="0.2">
      <c r="A7" s="196">
        <v>1</v>
      </c>
      <c r="B7" s="197"/>
      <c r="C7" s="197"/>
      <c r="D7" s="197"/>
      <c r="E7" s="197"/>
      <c r="F7" s="197"/>
      <c r="G7" s="50">
        <v>2</v>
      </c>
      <c r="H7" s="51">
        <v>3</v>
      </c>
      <c r="I7" s="51">
        <v>4</v>
      </c>
      <c r="J7" s="51">
        <v>5</v>
      </c>
      <c r="K7" s="51">
        <v>6</v>
      </c>
    </row>
    <row r="8" spans="1:11" x14ac:dyDescent="0.2">
      <c r="A8" s="202" t="s">
        <v>66</v>
      </c>
      <c r="B8" s="202"/>
      <c r="C8" s="202"/>
      <c r="D8" s="202"/>
      <c r="E8" s="202"/>
      <c r="F8" s="202"/>
      <c r="G8" s="70">
        <v>1</v>
      </c>
      <c r="H8" s="102">
        <v>14122597</v>
      </c>
      <c r="I8" s="102">
        <v>6987635</v>
      </c>
      <c r="J8" s="71">
        <v>12860760</v>
      </c>
      <c r="K8" s="71">
        <v>6228809</v>
      </c>
    </row>
    <row r="9" spans="1:11" x14ac:dyDescent="0.2">
      <c r="A9" s="202" t="s">
        <v>65</v>
      </c>
      <c r="B9" s="202"/>
      <c r="C9" s="202"/>
      <c r="D9" s="202"/>
      <c r="E9" s="202"/>
      <c r="F9" s="202"/>
      <c r="G9" s="70">
        <v>2</v>
      </c>
      <c r="H9" s="102">
        <v>2018746</v>
      </c>
      <c r="I9" s="102">
        <v>1109263</v>
      </c>
      <c r="J9" s="71">
        <v>2378590</v>
      </c>
      <c r="K9" s="71">
        <v>1144825</v>
      </c>
    </row>
    <row r="10" spans="1:11" x14ac:dyDescent="0.2">
      <c r="A10" s="202" t="s">
        <v>67</v>
      </c>
      <c r="B10" s="202"/>
      <c r="C10" s="202"/>
      <c r="D10" s="202"/>
      <c r="E10" s="202"/>
      <c r="F10" s="202"/>
      <c r="G10" s="70">
        <v>3</v>
      </c>
      <c r="H10" s="102">
        <v>0</v>
      </c>
      <c r="I10" s="102">
        <v>0</v>
      </c>
      <c r="J10" s="71">
        <v>0</v>
      </c>
      <c r="K10" s="71">
        <v>0</v>
      </c>
    </row>
    <row r="11" spans="1:11" x14ac:dyDescent="0.2">
      <c r="A11" s="202" t="s">
        <v>68</v>
      </c>
      <c r="B11" s="202"/>
      <c r="C11" s="202"/>
      <c r="D11" s="202"/>
      <c r="E11" s="202"/>
      <c r="F11" s="202"/>
      <c r="G11" s="70">
        <v>4</v>
      </c>
      <c r="H11" s="102">
        <v>1057</v>
      </c>
      <c r="I11" s="102">
        <v>1057</v>
      </c>
      <c r="J11" s="71">
        <v>1163</v>
      </c>
      <c r="K11" s="71">
        <v>1163</v>
      </c>
    </row>
    <row r="12" spans="1:11" x14ac:dyDescent="0.2">
      <c r="A12" s="202" t="s">
        <v>69</v>
      </c>
      <c r="B12" s="202"/>
      <c r="C12" s="202"/>
      <c r="D12" s="202"/>
      <c r="E12" s="202"/>
      <c r="F12" s="202"/>
      <c r="G12" s="70">
        <v>5</v>
      </c>
      <c r="H12" s="102">
        <v>2889659</v>
      </c>
      <c r="I12" s="102">
        <v>1596755</v>
      </c>
      <c r="J12" s="71">
        <v>3004536</v>
      </c>
      <c r="K12" s="71">
        <v>1692417</v>
      </c>
    </row>
    <row r="13" spans="1:11" ht="12.6" customHeight="1" x14ac:dyDescent="0.2">
      <c r="A13" s="202" t="s">
        <v>70</v>
      </c>
      <c r="B13" s="202"/>
      <c r="C13" s="202"/>
      <c r="D13" s="202"/>
      <c r="E13" s="202"/>
      <c r="F13" s="202"/>
      <c r="G13" s="70">
        <v>6</v>
      </c>
      <c r="H13" s="102">
        <v>399071</v>
      </c>
      <c r="I13" s="102">
        <v>237207</v>
      </c>
      <c r="J13" s="71">
        <v>451624</v>
      </c>
      <c r="K13" s="71">
        <v>267757</v>
      </c>
    </row>
    <row r="14" spans="1:11" ht="35.450000000000003" customHeight="1" x14ac:dyDescent="0.2">
      <c r="A14" s="202" t="s">
        <v>71</v>
      </c>
      <c r="B14" s="202"/>
      <c r="C14" s="202"/>
      <c r="D14" s="202"/>
      <c r="E14" s="202"/>
      <c r="F14" s="202"/>
      <c r="G14" s="70">
        <v>7</v>
      </c>
      <c r="H14" s="102">
        <v>0</v>
      </c>
      <c r="I14" s="102">
        <v>0</v>
      </c>
      <c r="J14" s="71">
        <v>0</v>
      </c>
      <c r="K14" s="71">
        <v>0</v>
      </c>
    </row>
    <row r="15" spans="1:11" ht="28.9" customHeight="1" x14ac:dyDescent="0.2">
      <c r="A15" s="202" t="s">
        <v>72</v>
      </c>
      <c r="B15" s="202"/>
      <c r="C15" s="202"/>
      <c r="D15" s="202"/>
      <c r="E15" s="202"/>
      <c r="F15" s="202"/>
      <c r="G15" s="70">
        <v>8</v>
      </c>
      <c r="H15" s="102">
        <v>174727</v>
      </c>
      <c r="I15" s="102">
        <v>115850</v>
      </c>
      <c r="J15" s="71">
        <v>210449</v>
      </c>
      <c r="K15" s="71">
        <v>91639</v>
      </c>
    </row>
    <row r="16" spans="1:11" ht="28.9" customHeight="1" x14ac:dyDescent="0.2">
      <c r="A16" s="202" t="s">
        <v>73</v>
      </c>
      <c r="B16" s="202"/>
      <c r="C16" s="202"/>
      <c r="D16" s="202"/>
      <c r="E16" s="202"/>
      <c r="F16" s="202"/>
      <c r="G16" s="70">
        <v>9</v>
      </c>
      <c r="H16" s="102">
        <v>0</v>
      </c>
      <c r="I16" s="102">
        <v>0</v>
      </c>
      <c r="J16" s="71">
        <v>0</v>
      </c>
      <c r="K16" s="71">
        <v>0</v>
      </c>
    </row>
    <row r="17" spans="1:11" ht="28.9" customHeight="1" x14ac:dyDescent="0.2">
      <c r="A17" s="202" t="s">
        <v>245</v>
      </c>
      <c r="B17" s="202"/>
      <c r="C17" s="202"/>
      <c r="D17" s="202"/>
      <c r="E17" s="202"/>
      <c r="F17" s="202"/>
      <c r="G17" s="70">
        <v>10</v>
      </c>
      <c r="H17" s="102">
        <v>0</v>
      </c>
      <c r="I17" s="102">
        <v>0</v>
      </c>
      <c r="J17" s="71">
        <v>0</v>
      </c>
      <c r="K17" s="71">
        <v>0</v>
      </c>
    </row>
    <row r="18" spans="1:11" x14ac:dyDescent="0.2">
      <c r="A18" s="202" t="s">
        <v>74</v>
      </c>
      <c r="B18" s="202"/>
      <c r="C18" s="202"/>
      <c r="D18" s="202"/>
      <c r="E18" s="202"/>
      <c r="F18" s="202"/>
      <c r="G18" s="70">
        <v>11</v>
      </c>
      <c r="H18" s="102">
        <v>0</v>
      </c>
      <c r="I18" s="102">
        <v>0</v>
      </c>
      <c r="J18" s="71">
        <v>0</v>
      </c>
      <c r="K18" s="71">
        <v>0</v>
      </c>
    </row>
    <row r="19" spans="1:11" x14ac:dyDescent="0.2">
      <c r="A19" s="202" t="s">
        <v>75</v>
      </c>
      <c r="B19" s="202"/>
      <c r="C19" s="202"/>
      <c r="D19" s="202"/>
      <c r="E19" s="202"/>
      <c r="F19" s="202"/>
      <c r="G19" s="70">
        <v>12</v>
      </c>
      <c r="H19" s="102">
        <v>-7809</v>
      </c>
      <c r="I19" s="102">
        <v>-12874</v>
      </c>
      <c r="J19" s="71">
        <v>-30120</v>
      </c>
      <c r="K19" s="71">
        <v>-7125</v>
      </c>
    </row>
    <row r="20" spans="1:11" ht="25.5" customHeight="1" x14ac:dyDescent="0.2">
      <c r="A20" s="202" t="s">
        <v>246</v>
      </c>
      <c r="B20" s="202"/>
      <c r="C20" s="202"/>
      <c r="D20" s="202"/>
      <c r="E20" s="202"/>
      <c r="F20" s="202"/>
      <c r="G20" s="70">
        <v>13</v>
      </c>
      <c r="H20" s="102">
        <v>0</v>
      </c>
      <c r="I20" s="102">
        <v>0</v>
      </c>
      <c r="J20" s="71">
        <v>0</v>
      </c>
      <c r="K20" s="71">
        <v>0</v>
      </c>
    </row>
    <row r="21" spans="1:11" ht="25.5" customHeight="1" x14ac:dyDescent="0.2">
      <c r="A21" s="202" t="s">
        <v>76</v>
      </c>
      <c r="B21" s="202"/>
      <c r="C21" s="202"/>
      <c r="D21" s="202"/>
      <c r="E21" s="202"/>
      <c r="F21" s="202"/>
      <c r="G21" s="70">
        <v>14</v>
      </c>
      <c r="H21" s="102">
        <v>0</v>
      </c>
      <c r="I21" s="102">
        <v>0</v>
      </c>
      <c r="J21" s="71">
        <v>0</v>
      </c>
      <c r="K21" s="71">
        <v>0</v>
      </c>
    </row>
    <row r="22" spans="1:11" x14ac:dyDescent="0.2">
      <c r="A22" s="202" t="s">
        <v>77</v>
      </c>
      <c r="B22" s="202"/>
      <c r="C22" s="202"/>
      <c r="D22" s="202"/>
      <c r="E22" s="202"/>
      <c r="F22" s="202"/>
      <c r="G22" s="70">
        <v>15</v>
      </c>
      <c r="H22" s="102">
        <v>68632</v>
      </c>
      <c r="I22" s="102">
        <v>29731</v>
      </c>
      <c r="J22" s="71">
        <v>89750</v>
      </c>
      <c r="K22" s="71">
        <v>47796</v>
      </c>
    </row>
    <row r="23" spans="1:11" x14ac:dyDescent="0.2">
      <c r="A23" s="202" t="s">
        <v>78</v>
      </c>
      <c r="B23" s="202"/>
      <c r="C23" s="202"/>
      <c r="D23" s="202"/>
      <c r="E23" s="202"/>
      <c r="F23" s="202"/>
      <c r="G23" s="70">
        <v>16</v>
      </c>
      <c r="H23" s="102">
        <v>4326</v>
      </c>
      <c r="I23" s="102">
        <v>640</v>
      </c>
      <c r="J23" s="71">
        <v>99892</v>
      </c>
      <c r="K23" s="71">
        <v>9549</v>
      </c>
    </row>
    <row r="24" spans="1:11" ht="25.15" customHeight="1" x14ac:dyDescent="0.2">
      <c r="A24" s="216" t="s">
        <v>247</v>
      </c>
      <c r="B24" s="216"/>
      <c r="C24" s="216"/>
      <c r="D24" s="216"/>
      <c r="E24" s="216"/>
      <c r="F24" s="216"/>
      <c r="G24" s="72">
        <v>17</v>
      </c>
      <c r="H24" s="73">
        <f>H8-H9-H10+H11+H12-H13+H14+H15+H16+H17+H18+H19+H20+H22-H23+H21</f>
        <v>14826720</v>
      </c>
      <c r="I24" s="73">
        <f>I8-I9-I10+I11+I12-I13+I14+I15+I16+I17+I18+I19+I20+I22-I23+I21</f>
        <v>7371044</v>
      </c>
      <c r="J24" s="73">
        <f t="shared" ref="J24:K24" si="0">J8-J9-J10+J11+J12-J13+J14+J15+J16+J17+J18+J19+J20+J22-J23+J21</f>
        <v>13206432</v>
      </c>
      <c r="K24" s="73">
        <f t="shared" si="0"/>
        <v>6632568</v>
      </c>
    </row>
    <row r="25" spans="1:11" x14ac:dyDescent="0.2">
      <c r="A25" s="202" t="s">
        <v>79</v>
      </c>
      <c r="B25" s="202"/>
      <c r="C25" s="202"/>
      <c r="D25" s="202"/>
      <c r="E25" s="202"/>
      <c r="F25" s="202"/>
      <c r="G25" s="70">
        <v>18</v>
      </c>
      <c r="H25" s="102">
        <v>5191269</v>
      </c>
      <c r="I25" s="102">
        <v>2588475</v>
      </c>
      <c r="J25" s="71">
        <v>5841686</v>
      </c>
      <c r="K25" s="71">
        <v>3041006</v>
      </c>
    </row>
    <row r="26" spans="1:11" ht="24" customHeight="1" x14ac:dyDescent="0.2">
      <c r="A26" s="202" t="s">
        <v>238</v>
      </c>
      <c r="B26" s="202"/>
      <c r="C26" s="202"/>
      <c r="D26" s="202"/>
      <c r="E26" s="202"/>
      <c r="F26" s="202"/>
      <c r="G26" s="70">
        <v>19</v>
      </c>
      <c r="H26" s="102">
        <v>0</v>
      </c>
      <c r="I26" s="102">
        <v>0</v>
      </c>
      <c r="J26" s="71">
        <v>0</v>
      </c>
      <c r="K26" s="71">
        <v>0</v>
      </c>
    </row>
    <row r="27" spans="1:11" x14ac:dyDescent="0.2">
      <c r="A27" s="202" t="s">
        <v>80</v>
      </c>
      <c r="B27" s="202"/>
      <c r="C27" s="202"/>
      <c r="D27" s="202"/>
      <c r="E27" s="202"/>
      <c r="F27" s="202"/>
      <c r="G27" s="70">
        <v>20</v>
      </c>
      <c r="H27" s="102">
        <v>291830</v>
      </c>
      <c r="I27" s="102">
        <v>144297</v>
      </c>
      <c r="J27" s="71">
        <v>307092</v>
      </c>
      <c r="K27" s="71">
        <v>160013</v>
      </c>
    </row>
    <row r="28" spans="1:11" x14ac:dyDescent="0.2">
      <c r="A28" s="202" t="s">
        <v>81</v>
      </c>
      <c r="B28" s="202"/>
      <c r="C28" s="202"/>
      <c r="D28" s="202"/>
      <c r="E28" s="202"/>
      <c r="F28" s="202"/>
      <c r="G28" s="70">
        <v>21</v>
      </c>
      <c r="H28" s="102">
        <v>0</v>
      </c>
      <c r="I28" s="102">
        <v>0</v>
      </c>
      <c r="J28" s="71">
        <v>0</v>
      </c>
      <c r="K28" s="71">
        <v>0</v>
      </c>
    </row>
    <row r="29" spans="1:11" x14ac:dyDescent="0.2">
      <c r="A29" s="202" t="s">
        <v>248</v>
      </c>
      <c r="B29" s="202"/>
      <c r="C29" s="202"/>
      <c r="D29" s="202"/>
      <c r="E29" s="202"/>
      <c r="F29" s="202"/>
      <c r="G29" s="70">
        <v>22</v>
      </c>
      <c r="H29" s="102">
        <v>-221429</v>
      </c>
      <c r="I29" s="102">
        <v>-17979</v>
      </c>
      <c r="J29" s="71">
        <v>47655</v>
      </c>
      <c r="K29" s="71">
        <v>116403</v>
      </c>
    </row>
    <row r="30" spans="1:11" ht="35.25" customHeight="1" x14ac:dyDescent="0.2">
      <c r="A30" s="202" t="s">
        <v>249</v>
      </c>
      <c r="B30" s="202"/>
      <c r="C30" s="202"/>
      <c r="D30" s="202"/>
      <c r="E30" s="202"/>
      <c r="F30" s="202"/>
      <c r="G30" s="70">
        <v>23</v>
      </c>
      <c r="H30" s="102">
        <v>688236</v>
      </c>
      <c r="I30" s="102">
        <v>459322</v>
      </c>
      <c r="J30" s="71">
        <v>-415939</v>
      </c>
      <c r="K30" s="71">
        <v>283528</v>
      </c>
    </row>
    <row r="31" spans="1:11" ht="26.45" customHeight="1" x14ac:dyDescent="0.2">
      <c r="A31" s="202" t="s">
        <v>82</v>
      </c>
      <c r="B31" s="202"/>
      <c r="C31" s="202"/>
      <c r="D31" s="202"/>
      <c r="E31" s="202"/>
      <c r="F31" s="202"/>
      <c r="G31" s="70">
        <v>24</v>
      </c>
      <c r="H31" s="71">
        <v>0</v>
      </c>
      <c r="I31" s="71">
        <v>0</v>
      </c>
      <c r="J31" s="71">
        <v>0</v>
      </c>
      <c r="K31" s="71">
        <v>0</v>
      </c>
    </row>
    <row r="32" spans="1:11" ht="26.45" customHeight="1" x14ac:dyDescent="0.2">
      <c r="A32" s="202" t="s">
        <v>83</v>
      </c>
      <c r="B32" s="202"/>
      <c r="C32" s="202"/>
      <c r="D32" s="202"/>
      <c r="E32" s="202"/>
      <c r="F32" s="202"/>
      <c r="G32" s="70">
        <v>25</v>
      </c>
      <c r="H32" s="71">
        <v>0</v>
      </c>
      <c r="I32" s="71">
        <v>0</v>
      </c>
      <c r="J32" s="71">
        <v>0</v>
      </c>
      <c r="K32" s="71">
        <v>0</v>
      </c>
    </row>
    <row r="33" spans="1:11" ht="14.45" customHeight="1" x14ac:dyDescent="0.2">
      <c r="A33" s="202" t="s">
        <v>84</v>
      </c>
      <c r="B33" s="202"/>
      <c r="C33" s="202"/>
      <c r="D33" s="202"/>
      <c r="E33" s="202"/>
      <c r="F33" s="202"/>
      <c r="G33" s="70">
        <v>26</v>
      </c>
      <c r="H33" s="71">
        <v>0</v>
      </c>
      <c r="I33" s="71">
        <v>0</v>
      </c>
      <c r="J33" s="71">
        <v>0</v>
      </c>
      <c r="K33" s="71">
        <v>0</v>
      </c>
    </row>
    <row r="34" spans="1:11" ht="25.5" customHeight="1" x14ac:dyDescent="0.2">
      <c r="A34" s="202" t="s">
        <v>250</v>
      </c>
      <c r="B34" s="202"/>
      <c r="C34" s="202"/>
      <c r="D34" s="202"/>
      <c r="E34" s="202"/>
      <c r="F34" s="202"/>
      <c r="G34" s="70">
        <v>27</v>
      </c>
      <c r="H34" s="71">
        <v>0</v>
      </c>
      <c r="I34" s="71">
        <v>0</v>
      </c>
      <c r="J34" s="71">
        <v>0</v>
      </c>
      <c r="K34" s="71">
        <v>0</v>
      </c>
    </row>
    <row r="35" spans="1:11" ht="37.5" customHeight="1" x14ac:dyDescent="0.2">
      <c r="A35" s="202" t="s">
        <v>85</v>
      </c>
      <c r="B35" s="202"/>
      <c r="C35" s="202"/>
      <c r="D35" s="202"/>
      <c r="E35" s="202"/>
      <c r="F35" s="202"/>
      <c r="G35" s="70">
        <v>28</v>
      </c>
      <c r="H35" s="71">
        <v>0</v>
      </c>
      <c r="I35" s="71">
        <v>0</v>
      </c>
      <c r="J35" s="71">
        <v>0</v>
      </c>
      <c r="K35" s="71">
        <v>0</v>
      </c>
    </row>
    <row r="36" spans="1:11" ht="27.75" customHeight="1" x14ac:dyDescent="0.2">
      <c r="A36" s="217" t="s">
        <v>251</v>
      </c>
      <c r="B36" s="217"/>
      <c r="C36" s="217"/>
      <c r="D36" s="217"/>
      <c r="E36" s="217"/>
      <c r="F36" s="217"/>
      <c r="G36" s="72">
        <v>29</v>
      </c>
      <c r="H36" s="73">
        <f>H24-H25-H26+H28-H27-H29-H30-H31-H32+H33+H34+H35</f>
        <v>8876814</v>
      </c>
      <c r="I36" s="73">
        <f>I24-I25-I26+I28-I27-I29-I30-I31-I32+I33+I34+I35</f>
        <v>4196929</v>
      </c>
      <c r="J36" s="73">
        <f t="shared" ref="J36:K36" si="1">J24-J25-J26+J28-J27-J29-J30-J31-J32+J33+J34+J35</f>
        <v>7425938</v>
      </c>
      <c r="K36" s="73">
        <f t="shared" si="1"/>
        <v>3031618</v>
      </c>
    </row>
    <row r="37" spans="1:11" ht="25.5" customHeight="1" x14ac:dyDescent="0.2">
      <c r="A37" s="202" t="s">
        <v>252</v>
      </c>
      <c r="B37" s="202"/>
      <c r="C37" s="202"/>
      <c r="D37" s="202"/>
      <c r="E37" s="202"/>
      <c r="F37" s="202"/>
      <c r="G37" s="70">
        <v>30</v>
      </c>
      <c r="H37" s="102">
        <v>1601593</v>
      </c>
      <c r="I37" s="102">
        <v>758068</v>
      </c>
      <c r="J37" s="71">
        <v>1340236</v>
      </c>
      <c r="K37" s="71">
        <v>548304</v>
      </c>
    </row>
    <row r="38" spans="1:11" ht="26.25" customHeight="1" x14ac:dyDescent="0.2">
      <c r="A38" s="217" t="s">
        <v>253</v>
      </c>
      <c r="B38" s="217"/>
      <c r="C38" s="217"/>
      <c r="D38" s="217"/>
      <c r="E38" s="217"/>
      <c r="F38" s="217"/>
      <c r="G38" s="72">
        <v>31</v>
      </c>
      <c r="H38" s="73">
        <f>H36-H37</f>
        <v>7275221</v>
      </c>
      <c r="I38" s="73">
        <f>I36-I37</f>
        <v>3438861</v>
      </c>
      <c r="J38" s="73">
        <f t="shared" ref="J38:K38" si="2">J36-J37</f>
        <v>6085702</v>
      </c>
      <c r="K38" s="73">
        <f t="shared" si="2"/>
        <v>2483314</v>
      </c>
    </row>
    <row r="39" spans="1:11" ht="29.25" customHeight="1" x14ac:dyDescent="0.2">
      <c r="A39" s="217" t="s">
        <v>254</v>
      </c>
      <c r="B39" s="217"/>
      <c r="C39" s="217"/>
      <c r="D39" s="217"/>
      <c r="E39" s="217"/>
      <c r="F39" s="217"/>
      <c r="G39" s="72">
        <v>32</v>
      </c>
      <c r="H39" s="73">
        <f>H40-H41</f>
        <v>0</v>
      </c>
      <c r="I39" s="73">
        <f>I40-I41</f>
        <v>0</v>
      </c>
      <c r="J39" s="73">
        <f t="shared" ref="J39:K39" si="3">J40-J41</f>
        <v>0</v>
      </c>
      <c r="K39" s="73">
        <f t="shared" si="3"/>
        <v>0</v>
      </c>
    </row>
    <row r="40" spans="1:11" ht="27.75" customHeight="1" x14ac:dyDescent="0.2">
      <c r="A40" s="202" t="s">
        <v>86</v>
      </c>
      <c r="B40" s="202"/>
      <c r="C40" s="202"/>
      <c r="D40" s="202"/>
      <c r="E40" s="202"/>
      <c r="F40" s="202"/>
      <c r="G40" s="70">
        <v>33</v>
      </c>
      <c r="H40" s="71">
        <v>0</v>
      </c>
      <c r="I40" s="71">
        <v>0</v>
      </c>
      <c r="J40" s="71">
        <v>0</v>
      </c>
      <c r="K40" s="71">
        <v>0</v>
      </c>
    </row>
    <row r="41" spans="1:11" ht="22.9" customHeight="1" x14ac:dyDescent="0.2">
      <c r="A41" s="202" t="s">
        <v>87</v>
      </c>
      <c r="B41" s="202"/>
      <c r="C41" s="202"/>
      <c r="D41" s="202"/>
      <c r="E41" s="202"/>
      <c r="F41" s="202"/>
      <c r="G41" s="70">
        <v>34</v>
      </c>
      <c r="H41" s="71">
        <v>0</v>
      </c>
      <c r="I41" s="71">
        <v>0</v>
      </c>
      <c r="J41" s="71">
        <v>0</v>
      </c>
      <c r="K41" s="71">
        <v>0</v>
      </c>
    </row>
    <row r="42" spans="1:11" x14ac:dyDescent="0.2">
      <c r="A42" s="217" t="s">
        <v>255</v>
      </c>
      <c r="B42" s="217"/>
      <c r="C42" s="217"/>
      <c r="D42" s="217"/>
      <c r="E42" s="217"/>
      <c r="F42" s="217"/>
      <c r="G42" s="72">
        <v>35</v>
      </c>
      <c r="H42" s="73">
        <f>H38+H39</f>
        <v>7275221</v>
      </c>
      <c r="I42" s="73">
        <f>I38+I39</f>
        <v>3438861</v>
      </c>
      <c r="J42" s="73">
        <f t="shared" ref="J42:K42" si="4">J38+J39</f>
        <v>6085702</v>
      </c>
      <c r="K42" s="73">
        <f t="shared" si="4"/>
        <v>2483314</v>
      </c>
    </row>
    <row r="43" spans="1:11" x14ac:dyDescent="0.2">
      <c r="A43" s="202" t="s">
        <v>88</v>
      </c>
      <c r="B43" s="202"/>
      <c r="C43" s="202"/>
      <c r="D43" s="202"/>
      <c r="E43" s="202"/>
      <c r="F43" s="202"/>
      <c r="G43" s="70">
        <v>36</v>
      </c>
      <c r="H43" s="71">
        <v>0</v>
      </c>
      <c r="I43" s="71">
        <v>0</v>
      </c>
      <c r="J43" s="71">
        <v>0</v>
      </c>
      <c r="K43" s="71">
        <v>0</v>
      </c>
    </row>
    <row r="44" spans="1:11" x14ac:dyDescent="0.2">
      <c r="A44" s="202" t="s">
        <v>89</v>
      </c>
      <c r="B44" s="202"/>
      <c r="C44" s="202"/>
      <c r="D44" s="202"/>
      <c r="E44" s="202"/>
      <c r="F44" s="202"/>
      <c r="G44" s="70">
        <v>37</v>
      </c>
      <c r="H44" s="71">
        <v>7275221</v>
      </c>
      <c r="I44" s="71">
        <v>3438861</v>
      </c>
      <c r="J44" s="71">
        <v>6085702</v>
      </c>
      <c r="K44" s="71">
        <v>2483314</v>
      </c>
    </row>
    <row r="45" spans="1:11" x14ac:dyDescent="0.2">
      <c r="A45" s="204" t="s">
        <v>14</v>
      </c>
      <c r="B45" s="205"/>
      <c r="C45" s="205"/>
      <c r="D45" s="205"/>
      <c r="E45" s="205"/>
      <c r="F45" s="205"/>
      <c r="G45" s="206"/>
      <c r="H45" s="206"/>
      <c r="I45" s="206"/>
      <c r="J45" s="207"/>
      <c r="K45" s="207"/>
    </row>
    <row r="46" spans="1:11" x14ac:dyDescent="0.2">
      <c r="A46" s="203" t="s">
        <v>90</v>
      </c>
      <c r="B46" s="203"/>
      <c r="C46" s="203"/>
      <c r="D46" s="203"/>
      <c r="E46" s="203"/>
      <c r="F46" s="203"/>
      <c r="G46" s="70">
        <v>38</v>
      </c>
      <c r="H46" s="75">
        <f>H42</f>
        <v>7275221</v>
      </c>
      <c r="I46" s="75">
        <f>I42</f>
        <v>3438861</v>
      </c>
      <c r="J46" s="75">
        <f t="shared" ref="J46:K46" si="5">J42</f>
        <v>6085702</v>
      </c>
      <c r="K46" s="75">
        <f t="shared" si="5"/>
        <v>2483314</v>
      </c>
    </row>
    <row r="47" spans="1:11" x14ac:dyDescent="0.2">
      <c r="A47" s="216" t="s">
        <v>256</v>
      </c>
      <c r="B47" s="216"/>
      <c r="C47" s="216"/>
      <c r="D47" s="216"/>
      <c r="E47" s="216"/>
      <c r="F47" s="216"/>
      <c r="G47" s="72">
        <v>39</v>
      </c>
      <c r="H47" s="73">
        <f>H48+H60</f>
        <v>27102</v>
      </c>
      <c r="I47" s="73">
        <f>I48+I60</f>
        <v>21823</v>
      </c>
      <c r="J47" s="73">
        <f t="shared" ref="J47:K47" si="6">J48+J60</f>
        <v>27334</v>
      </c>
      <c r="K47" s="73">
        <f t="shared" si="6"/>
        <v>8390</v>
      </c>
    </row>
    <row r="48" spans="1:11" ht="24.75" customHeight="1" x14ac:dyDescent="0.2">
      <c r="A48" s="199" t="s">
        <v>257</v>
      </c>
      <c r="B48" s="199"/>
      <c r="C48" s="199"/>
      <c r="D48" s="199"/>
      <c r="E48" s="199"/>
      <c r="F48" s="199"/>
      <c r="G48" s="72">
        <v>40</v>
      </c>
      <c r="H48" s="73">
        <f>SUM(H49:H55)+H58+H59</f>
        <v>-1437</v>
      </c>
      <c r="I48" s="73">
        <f>SUM(I49:I55)+I58+I59</f>
        <v>2725</v>
      </c>
      <c r="J48" s="73">
        <f t="shared" ref="J48:K48" si="7">SUM(J49:J55)+J58+J59</f>
        <v>20631</v>
      </c>
      <c r="K48" s="73">
        <f t="shared" si="7"/>
        <v>8491</v>
      </c>
    </row>
    <row r="49" spans="1:11" x14ac:dyDescent="0.2">
      <c r="A49" s="201" t="s">
        <v>91</v>
      </c>
      <c r="B49" s="201"/>
      <c r="C49" s="201"/>
      <c r="D49" s="201"/>
      <c r="E49" s="201"/>
      <c r="F49" s="201"/>
      <c r="G49" s="70">
        <v>41</v>
      </c>
      <c r="H49" s="76">
        <v>0</v>
      </c>
      <c r="I49" s="76">
        <v>0</v>
      </c>
      <c r="J49" s="76">
        <v>0</v>
      </c>
      <c r="K49" s="76">
        <v>0</v>
      </c>
    </row>
    <row r="50" spans="1:11" x14ac:dyDescent="0.2">
      <c r="A50" s="201" t="s">
        <v>92</v>
      </c>
      <c r="B50" s="201"/>
      <c r="C50" s="201"/>
      <c r="D50" s="201"/>
      <c r="E50" s="201"/>
      <c r="F50" s="201"/>
      <c r="G50" s="70">
        <v>42</v>
      </c>
      <c r="H50" s="76">
        <v>0</v>
      </c>
      <c r="I50" s="76">
        <v>0</v>
      </c>
      <c r="J50" s="76">
        <v>0</v>
      </c>
      <c r="K50" s="76">
        <v>0</v>
      </c>
    </row>
    <row r="51" spans="1:11" ht="23.45" customHeight="1" x14ac:dyDescent="0.2">
      <c r="A51" s="201" t="s">
        <v>258</v>
      </c>
      <c r="B51" s="201"/>
      <c r="C51" s="201"/>
      <c r="D51" s="201"/>
      <c r="E51" s="201"/>
      <c r="F51" s="201"/>
      <c r="G51" s="70">
        <v>43</v>
      </c>
      <c r="H51" s="76">
        <v>0</v>
      </c>
      <c r="I51" s="76">
        <v>0</v>
      </c>
      <c r="J51" s="76">
        <v>0</v>
      </c>
      <c r="K51" s="76">
        <v>0</v>
      </c>
    </row>
    <row r="52" spans="1:11" ht="27" customHeight="1" x14ac:dyDescent="0.2">
      <c r="A52" s="201" t="s">
        <v>93</v>
      </c>
      <c r="B52" s="201"/>
      <c r="C52" s="201"/>
      <c r="D52" s="201"/>
      <c r="E52" s="201"/>
      <c r="F52" s="201"/>
      <c r="G52" s="70">
        <v>44</v>
      </c>
      <c r="H52" s="76">
        <v>0</v>
      </c>
      <c r="I52" s="76">
        <v>0</v>
      </c>
      <c r="J52" s="76">
        <v>0</v>
      </c>
      <c r="K52" s="76">
        <v>0</v>
      </c>
    </row>
    <row r="53" spans="1:11" ht="27" customHeight="1" x14ac:dyDescent="0.2">
      <c r="A53" s="201" t="s">
        <v>259</v>
      </c>
      <c r="B53" s="201"/>
      <c r="C53" s="201"/>
      <c r="D53" s="201"/>
      <c r="E53" s="201"/>
      <c r="F53" s="201"/>
      <c r="G53" s="70">
        <v>45</v>
      </c>
      <c r="H53" s="76">
        <v>0</v>
      </c>
      <c r="I53" s="76">
        <v>0</v>
      </c>
      <c r="J53" s="76">
        <v>0</v>
      </c>
      <c r="K53" s="76">
        <v>0</v>
      </c>
    </row>
    <row r="54" spans="1:11" ht="27.6" customHeight="1" x14ac:dyDescent="0.2">
      <c r="A54" s="201" t="s">
        <v>260</v>
      </c>
      <c r="B54" s="201"/>
      <c r="C54" s="201"/>
      <c r="D54" s="201"/>
      <c r="E54" s="201"/>
      <c r="F54" s="201"/>
      <c r="G54" s="70">
        <v>46</v>
      </c>
      <c r="H54" s="103">
        <v>-1753</v>
      </c>
      <c r="I54" s="103">
        <v>3323</v>
      </c>
      <c r="J54" s="76">
        <v>25160</v>
      </c>
      <c r="K54" s="76">
        <v>10355</v>
      </c>
    </row>
    <row r="55" spans="1:11" ht="44.25" customHeight="1" x14ac:dyDescent="0.2">
      <c r="A55" s="198" t="s">
        <v>239</v>
      </c>
      <c r="B55" s="198"/>
      <c r="C55" s="198"/>
      <c r="D55" s="198"/>
      <c r="E55" s="198"/>
      <c r="F55" s="198"/>
      <c r="G55" s="70">
        <v>47</v>
      </c>
      <c r="H55" s="76">
        <v>0</v>
      </c>
      <c r="I55" s="76">
        <v>0</v>
      </c>
      <c r="J55" s="76">
        <v>0</v>
      </c>
      <c r="K55" s="76">
        <v>0</v>
      </c>
    </row>
    <row r="56" spans="1:11" ht="33" customHeight="1" x14ac:dyDescent="0.2">
      <c r="A56" s="198" t="s">
        <v>261</v>
      </c>
      <c r="B56" s="198"/>
      <c r="C56" s="198"/>
      <c r="D56" s="198"/>
      <c r="E56" s="198"/>
      <c r="F56" s="198"/>
      <c r="G56" s="70">
        <v>48</v>
      </c>
      <c r="H56" s="76">
        <v>0</v>
      </c>
      <c r="I56" s="76">
        <v>0</v>
      </c>
      <c r="J56" s="76">
        <v>0</v>
      </c>
      <c r="K56" s="76">
        <v>0</v>
      </c>
    </row>
    <row r="57" spans="1:11" ht="28.5" customHeight="1" x14ac:dyDescent="0.2">
      <c r="A57" s="198" t="s">
        <v>262</v>
      </c>
      <c r="B57" s="198"/>
      <c r="C57" s="198"/>
      <c r="D57" s="198"/>
      <c r="E57" s="198"/>
      <c r="F57" s="198"/>
      <c r="G57" s="70">
        <v>49</v>
      </c>
      <c r="H57" s="76">
        <v>0</v>
      </c>
      <c r="I57" s="76">
        <v>0</v>
      </c>
      <c r="J57" s="76">
        <v>0</v>
      </c>
      <c r="K57" s="76">
        <v>0</v>
      </c>
    </row>
    <row r="58" spans="1:11" ht="39" customHeight="1" x14ac:dyDescent="0.2">
      <c r="A58" s="198" t="s">
        <v>263</v>
      </c>
      <c r="B58" s="198"/>
      <c r="C58" s="198"/>
      <c r="D58" s="198"/>
      <c r="E58" s="198"/>
      <c r="F58" s="198"/>
      <c r="G58" s="70">
        <v>50</v>
      </c>
      <c r="H58" s="76">
        <v>0</v>
      </c>
      <c r="I58" s="76">
        <v>0</v>
      </c>
      <c r="J58" s="76">
        <v>0</v>
      </c>
      <c r="K58" s="76">
        <v>0</v>
      </c>
    </row>
    <row r="59" spans="1:11" ht="24" customHeight="1" x14ac:dyDescent="0.2">
      <c r="A59" s="198" t="s">
        <v>264</v>
      </c>
      <c r="B59" s="198"/>
      <c r="C59" s="198"/>
      <c r="D59" s="198"/>
      <c r="E59" s="198"/>
      <c r="F59" s="198"/>
      <c r="G59" s="70">
        <v>51</v>
      </c>
      <c r="H59" s="103">
        <v>316</v>
      </c>
      <c r="I59" s="103">
        <v>-598</v>
      </c>
      <c r="J59" s="76">
        <v>-4529</v>
      </c>
      <c r="K59" s="76">
        <v>-1864</v>
      </c>
    </row>
    <row r="60" spans="1:11" ht="25.15" customHeight="1" x14ac:dyDescent="0.2">
      <c r="A60" s="199" t="s">
        <v>265</v>
      </c>
      <c r="B60" s="199"/>
      <c r="C60" s="199"/>
      <c r="D60" s="199"/>
      <c r="E60" s="199"/>
      <c r="F60" s="199"/>
      <c r="G60" s="72">
        <v>52</v>
      </c>
      <c r="H60" s="73">
        <f>SUM(H61:H68)</f>
        <v>28539</v>
      </c>
      <c r="I60" s="73">
        <f>SUM(I61:I68)</f>
        <v>19098</v>
      </c>
      <c r="J60" s="73">
        <f t="shared" ref="J60:K60" si="8">SUM(J61:J68)</f>
        <v>6703</v>
      </c>
      <c r="K60" s="73">
        <f t="shared" si="8"/>
        <v>-101</v>
      </c>
    </row>
    <row r="61" spans="1:11" ht="12.75" customHeight="1" x14ac:dyDescent="0.2">
      <c r="A61" s="198" t="s">
        <v>94</v>
      </c>
      <c r="B61" s="198"/>
      <c r="C61" s="198"/>
      <c r="D61" s="198"/>
      <c r="E61" s="198"/>
      <c r="F61" s="198"/>
      <c r="G61" s="70">
        <v>53</v>
      </c>
      <c r="H61" s="76">
        <v>0</v>
      </c>
      <c r="I61" s="76">
        <v>0</v>
      </c>
      <c r="J61" s="76">
        <v>0</v>
      </c>
      <c r="K61" s="76">
        <v>0</v>
      </c>
    </row>
    <row r="62" spans="1:11" ht="12.75" customHeight="1" x14ac:dyDescent="0.2">
      <c r="A62" s="198" t="s">
        <v>266</v>
      </c>
      <c r="B62" s="198"/>
      <c r="C62" s="198"/>
      <c r="D62" s="198"/>
      <c r="E62" s="198"/>
      <c r="F62" s="198"/>
      <c r="G62" s="70">
        <v>54</v>
      </c>
      <c r="H62" s="76">
        <v>0</v>
      </c>
      <c r="I62" s="76">
        <v>0</v>
      </c>
      <c r="J62" s="76">
        <v>0</v>
      </c>
      <c r="K62" s="76">
        <v>0</v>
      </c>
    </row>
    <row r="63" spans="1:11" ht="12.75" customHeight="1" x14ac:dyDescent="0.2">
      <c r="A63" s="198" t="s">
        <v>267</v>
      </c>
      <c r="B63" s="198"/>
      <c r="C63" s="198"/>
      <c r="D63" s="198"/>
      <c r="E63" s="198"/>
      <c r="F63" s="198"/>
      <c r="G63" s="70">
        <v>55</v>
      </c>
      <c r="H63" s="76">
        <v>0</v>
      </c>
      <c r="I63" s="76">
        <v>0</v>
      </c>
      <c r="J63" s="76">
        <v>0</v>
      </c>
      <c r="K63" s="76">
        <v>0</v>
      </c>
    </row>
    <row r="64" spans="1:11" ht="12.75" customHeight="1" x14ac:dyDescent="0.2">
      <c r="A64" s="198" t="s">
        <v>95</v>
      </c>
      <c r="B64" s="198"/>
      <c r="C64" s="198"/>
      <c r="D64" s="198"/>
      <c r="E64" s="198"/>
      <c r="F64" s="198"/>
      <c r="G64" s="70">
        <v>56</v>
      </c>
      <c r="H64" s="76">
        <v>0</v>
      </c>
      <c r="I64" s="76">
        <v>0</v>
      </c>
      <c r="J64" s="76">
        <v>0</v>
      </c>
      <c r="K64" s="76">
        <v>0</v>
      </c>
    </row>
    <row r="65" spans="1:11" ht="25.5" customHeight="1" x14ac:dyDescent="0.2">
      <c r="A65" s="198" t="s">
        <v>96</v>
      </c>
      <c r="B65" s="198"/>
      <c r="C65" s="198"/>
      <c r="D65" s="198"/>
      <c r="E65" s="198"/>
      <c r="F65" s="198"/>
      <c r="G65" s="70">
        <v>57</v>
      </c>
      <c r="H65" s="103">
        <v>34804</v>
      </c>
      <c r="I65" s="103">
        <v>23290</v>
      </c>
      <c r="J65" s="76">
        <v>8174</v>
      </c>
      <c r="K65" s="76">
        <v>-123</v>
      </c>
    </row>
    <row r="66" spans="1:11" ht="12.75" customHeight="1" x14ac:dyDescent="0.2">
      <c r="A66" s="198" t="s">
        <v>93</v>
      </c>
      <c r="B66" s="198"/>
      <c r="C66" s="198"/>
      <c r="D66" s="198"/>
      <c r="E66" s="198"/>
      <c r="F66" s="198"/>
      <c r="G66" s="70">
        <v>58</v>
      </c>
      <c r="H66" s="76">
        <v>0</v>
      </c>
      <c r="I66" s="76">
        <v>0</v>
      </c>
      <c r="J66" s="76">
        <v>0</v>
      </c>
      <c r="K66" s="76">
        <v>0</v>
      </c>
    </row>
    <row r="67" spans="1:11" ht="24.75" customHeight="1" x14ac:dyDescent="0.2">
      <c r="A67" s="198" t="s">
        <v>97</v>
      </c>
      <c r="B67" s="198"/>
      <c r="C67" s="198"/>
      <c r="D67" s="198"/>
      <c r="E67" s="198"/>
      <c r="F67" s="198"/>
      <c r="G67" s="70">
        <v>59</v>
      </c>
      <c r="H67" s="76">
        <v>0</v>
      </c>
      <c r="I67" s="76">
        <v>0</v>
      </c>
      <c r="J67" s="76">
        <v>0</v>
      </c>
      <c r="K67" s="76">
        <v>0</v>
      </c>
    </row>
    <row r="68" spans="1:11" ht="22.9" customHeight="1" x14ac:dyDescent="0.2">
      <c r="A68" s="198" t="s">
        <v>98</v>
      </c>
      <c r="B68" s="198"/>
      <c r="C68" s="198"/>
      <c r="D68" s="198"/>
      <c r="E68" s="198"/>
      <c r="F68" s="198"/>
      <c r="G68" s="70">
        <v>60</v>
      </c>
      <c r="H68" s="103">
        <v>-6265</v>
      </c>
      <c r="I68" s="103">
        <v>-4192</v>
      </c>
      <c r="J68" s="76">
        <v>-1471</v>
      </c>
      <c r="K68" s="76">
        <v>22</v>
      </c>
    </row>
    <row r="69" spans="1:11" ht="12.75" customHeight="1" x14ac:dyDescent="0.2">
      <c r="A69" s="199" t="s">
        <v>268</v>
      </c>
      <c r="B69" s="199"/>
      <c r="C69" s="199"/>
      <c r="D69" s="199"/>
      <c r="E69" s="199"/>
      <c r="F69" s="199"/>
      <c r="G69" s="72">
        <v>61</v>
      </c>
      <c r="H69" s="77">
        <f>H46+H47</f>
        <v>7302323</v>
      </c>
      <c r="I69" s="77">
        <f>I46+I47</f>
        <v>3460684</v>
      </c>
      <c r="J69" s="77">
        <f t="shared" ref="J69:K69" si="9">J46+J47</f>
        <v>6113036</v>
      </c>
      <c r="K69" s="77">
        <f t="shared" si="9"/>
        <v>2491704</v>
      </c>
    </row>
    <row r="70" spans="1:11" ht="12.75" customHeight="1" x14ac:dyDescent="0.2">
      <c r="A70" s="200" t="s">
        <v>99</v>
      </c>
      <c r="B70" s="200"/>
      <c r="C70" s="200"/>
      <c r="D70" s="200"/>
      <c r="E70" s="200"/>
      <c r="F70" s="200"/>
      <c r="G70" s="70">
        <v>62</v>
      </c>
      <c r="H70" s="71">
        <v>0</v>
      </c>
      <c r="I70" s="71">
        <v>0</v>
      </c>
      <c r="J70" s="71">
        <v>0</v>
      </c>
      <c r="K70" s="71">
        <v>0</v>
      </c>
    </row>
    <row r="71" spans="1:11" x14ac:dyDescent="0.2">
      <c r="A71" s="203" t="s">
        <v>100</v>
      </c>
      <c r="B71" s="203"/>
      <c r="C71" s="203"/>
      <c r="D71" s="203"/>
      <c r="E71" s="203"/>
      <c r="F71" s="203"/>
      <c r="G71" s="70">
        <v>63</v>
      </c>
      <c r="H71" s="78">
        <f t="shared" ref="H71:J71" si="10">+H69</f>
        <v>7302323</v>
      </c>
      <c r="I71" s="78">
        <f t="shared" si="10"/>
        <v>3460684</v>
      </c>
      <c r="J71" s="78">
        <f t="shared" si="10"/>
        <v>6113036</v>
      </c>
      <c r="K71" s="78">
        <f>+K69</f>
        <v>2491704</v>
      </c>
    </row>
  </sheetData>
  <sheetProtection algorithmName="SHA-512" hashValue="4boXwFaR9UqRKfOUnPLbyfeEHO4v/vtqOs7I7z8dPcTVqy0hIoBjKyRbafBlnWKsS1Ijla/a6mN7MN+dS1aHQw==" saltValue="4ORv18M/J2GRcgr71DGcB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15748031496062992" right="0.15748031496062992" top="0.98425196850393704" bottom="0.87"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topLeftCell="A28" zoomScale="115" zoomScaleNormal="115" zoomScaleSheetLayoutView="110" workbookViewId="0">
      <selection activeCell="K46" sqref="K46"/>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218" t="s">
        <v>154</v>
      </c>
      <c r="B1" s="230"/>
      <c r="C1" s="230"/>
      <c r="D1" s="230"/>
      <c r="E1" s="230"/>
      <c r="F1" s="230"/>
      <c r="G1" s="230"/>
      <c r="H1" s="230"/>
    </row>
    <row r="2" spans="1:9" ht="12.75" customHeight="1" x14ac:dyDescent="0.2">
      <c r="A2" s="220" t="s">
        <v>301</v>
      </c>
      <c r="B2" s="221"/>
      <c r="C2" s="221"/>
      <c r="D2" s="221"/>
      <c r="E2" s="221"/>
      <c r="F2" s="221"/>
      <c r="G2" s="221"/>
      <c r="H2" s="221"/>
    </row>
    <row r="3" spans="1:9" x14ac:dyDescent="0.2">
      <c r="A3" s="231" t="s">
        <v>282</v>
      </c>
      <c r="B3" s="232"/>
      <c r="C3" s="232"/>
      <c r="D3" s="232"/>
      <c r="E3" s="232"/>
      <c r="F3" s="232"/>
      <c r="G3" s="232"/>
      <c r="H3" s="232"/>
      <c r="I3" s="209"/>
    </row>
    <row r="4" spans="1:9" x14ac:dyDescent="0.2">
      <c r="A4" s="233" t="s">
        <v>297</v>
      </c>
      <c r="B4" s="234"/>
      <c r="C4" s="234"/>
      <c r="D4" s="234"/>
      <c r="E4" s="234"/>
      <c r="F4" s="234"/>
      <c r="G4" s="234"/>
      <c r="H4" s="234"/>
      <c r="I4" s="212"/>
    </row>
    <row r="5" spans="1:9" ht="45" x14ac:dyDescent="0.2">
      <c r="A5" s="235" t="s">
        <v>2</v>
      </c>
      <c r="B5" s="229"/>
      <c r="C5" s="229"/>
      <c r="D5" s="229"/>
      <c r="E5" s="229"/>
      <c r="F5" s="229"/>
      <c r="G5" s="79" t="s">
        <v>5</v>
      </c>
      <c r="H5" s="69" t="s">
        <v>194</v>
      </c>
      <c r="I5" s="69" t="s">
        <v>269</v>
      </c>
    </row>
    <row r="6" spans="1:9" x14ac:dyDescent="0.2">
      <c r="A6" s="228">
        <v>1</v>
      </c>
      <c r="B6" s="229"/>
      <c r="C6" s="229"/>
      <c r="D6" s="229"/>
      <c r="E6" s="229"/>
      <c r="F6" s="229"/>
      <c r="G6" s="68">
        <v>2</v>
      </c>
      <c r="H6" s="69" t="s">
        <v>6</v>
      </c>
      <c r="I6" s="69" t="s">
        <v>7</v>
      </c>
    </row>
    <row r="7" spans="1:9" x14ac:dyDescent="0.2">
      <c r="A7" s="226" t="s">
        <v>108</v>
      </c>
      <c r="B7" s="227"/>
      <c r="C7" s="227"/>
      <c r="D7" s="227"/>
      <c r="E7" s="227"/>
      <c r="F7" s="227"/>
      <c r="G7" s="227"/>
      <c r="H7" s="227"/>
      <c r="I7" s="227"/>
    </row>
    <row r="8" spans="1:9" x14ac:dyDescent="0.2">
      <c r="A8" s="223" t="s">
        <v>101</v>
      </c>
      <c r="B8" s="223"/>
      <c r="C8" s="223"/>
      <c r="D8" s="223"/>
      <c r="E8" s="223"/>
      <c r="F8" s="223"/>
      <c r="G8" s="70">
        <v>1</v>
      </c>
      <c r="H8" s="80">
        <v>0</v>
      </c>
      <c r="I8" s="80">
        <v>0</v>
      </c>
    </row>
    <row r="9" spans="1:9" x14ac:dyDescent="0.2">
      <c r="A9" s="223" t="s">
        <v>102</v>
      </c>
      <c r="B9" s="223"/>
      <c r="C9" s="223"/>
      <c r="D9" s="223"/>
      <c r="E9" s="223"/>
      <c r="F9" s="223"/>
      <c r="G9" s="70">
        <v>2</v>
      </c>
      <c r="H9" s="80">
        <v>0</v>
      </c>
      <c r="I9" s="80">
        <v>0</v>
      </c>
    </row>
    <row r="10" spans="1:9" x14ac:dyDescent="0.2">
      <c r="A10" s="223" t="s">
        <v>103</v>
      </c>
      <c r="B10" s="223"/>
      <c r="C10" s="223"/>
      <c r="D10" s="223"/>
      <c r="E10" s="223"/>
      <c r="F10" s="223"/>
      <c r="G10" s="70">
        <v>3</v>
      </c>
      <c r="H10" s="80">
        <v>0</v>
      </c>
      <c r="I10" s="80">
        <v>0</v>
      </c>
    </row>
    <row r="11" spans="1:9" x14ac:dyDescent="0.2">
      <c r="A11" s="223" t="s">
        <v>104</v>
      </c>
      <c r="B11" s="223"/>
      <c r="C11" s="223"/>
      <c r="D11" s="223"/>
      <c r="E11" s="223"/>
      <c r="F11" s="223"/>
      <c r="G11" s="70">
        <v>4</v>
      </c>
      <c r="H11" s="80">
        <v>0</v>
      </c>
      <c r="I11" s="80">
        <v>0</v>
      </c>
    </row>
    <row r="12" spans="1:9" x14ac:dyDescent="0.2">
      <c r="A12" s="223" t="s">
        <v>105</v>
      </c>
      <c r="B12" s="223"/>
      <c r="C12" s="223"/>
      <c r="D12" s="223"/>
      <c r="E12" s="223"/>
      <c r="F12" s="223"/>
      <c r="G12" s="70">
        <v>5</v>
      </c>
      <c r="H12" s="80">
        <v>0</v>
      </c>
      <c r="I12" s="80">
        <v>0</v>
      </c>
    </row>
    <row r="13" spans="1:9" ht="22.5" customHeight="1" x14ac:dyDescent="0.2">
      <c r="A13" s="223" t="s">
        <v>125</v>
      </c>
      <c r="B13" s="223"/>
      <c r="C13" s="223"/>
      <c r="D13" s="223"/>
      <c r="E13" s="223"/>
      <c r="F13" s="223"/>
      <c r="G13" s="70">
        <v>6</v>
      </c>
      <c r="H13" s="80">
        <v>0</v>
      </c>
      <c r="I13" s="80">
        <v>0</v>
      </c>
    </row>
    <row r="14" spans="1:9" x14ac:dyDescent="0.2">
      <c r="A14" s="223" t="s">
        <v>106</v>
      </c>
      <c r="B14" s="223"/>
      <c r="C14" s="223"/>
      <c r="D14" s="223"/>
      <c r="E14" s="223"/>
      <c r="F14" s="223"/>
      <c r="G14" s="70">
        <v>7</v>
      </c>
      <c r="H14" s="80">
        <v>0</v>
      </c>
      <c r="I14" s="80">
        <v>0</v>
      </c>
    </row>
    <row r="15" spans="1:9" x14ac:dyDescent="0.2">
      <c r="A15" s="223" t="s">
        <v>107</v>
      </c>
      <c r="B15" s="223"/>
      <c r="C15" s="223"/>
      <c r="D15" s="223"/>
      <c r="E15" s="223"/>
      <c r="F15" s="223"/>
      <c r="G15" s="70">
        <v>8</v>
      </c>
      <c r="H15" s="80">
        <v>0</v>
      </c>
      <c r="I15" s="80">
        <v>0</v>
      </c>
    </row>
    <row r="16" spans="1:9" x14ac:dyDescent="0.2">
      <c r="A16" s="226" t="s">
        <v>109</v>
      </c>
      <c r="B16" s="227"/>
      <c r="C16" s="227"/>
      <c r="D16" s="227"/>
      <c r="E16" s="227"/>
      <c r="F16" s="227"/>
      <c r="G16" s="227"/>
      <c r="H16" s="227"/>
      <c r="I16" s="227"/>
    </row>
    <row r="17" spans="1:9" x14ac:dyDescent="0.2">
      <c r="A17" s="223" t="s">
        <v>110</v>
      </c>
      <c r="B17" s="223"/>
      <c r="C17" s="223"/>
      <c r="D17" s="223"/>
      <c r="E17" s="223"/>
      <c r="F17" s="223"/>
      <c r="G17" s="70">
        <v>9</v>
      </c>
      <c r="H17" s="101">
        <v>8876814</v>
      </c>
      <c r="I17" s="101">
        <v>7425938</v>
      </c>
    </row>
    <row r="18" spans="1:9" x14ac:dyDescent="0.2">
      <c r="A18" s="223" t="s">
        <v>111</v>
      </c>
      <c r="B18" s="223"/>
      <c r="C18" s="223"/>
      <c r="D18" s="223"/>
      <c r="E18" s="223"/>
      <c r="F18" s="223"/>
      <c r="G18" s="70"/>
      <c r="H18" s="101"/>
      <c r="I18" s="101">
        <v>0</v>
      </c>
    </row>
    <row r="19" spans="1:9" x14ac:dyDescent="0.2">
      <c r="A19" s="223" t="s">
        <v>112</v>
      </c>
      <c r="B19" s="223"/>
      <c r="C19" s="223"/>
      <c r="D19" s="223"/>
      <c r="E19" s="223"/>
      <c r="F19" s="223"/>
      <c r="G19" s="70">
        <v>10</v>
      </c>
      <c r="H19" s="101">
        <v>466807</v>
      </c>
      <c r="I19" s="101">
        <v>-368284</v>
      </c>
    </row>
    <row r="20" spans="1:9" x14ac:dyDescent="0.2">
      <c r="A20" s="223" t="s">
        <v>113</v>
      </c>
      <c r="B20" s="223"/>
      <c r="C20" s="223"/>
      <c r="D20" s="223"/>
      <c r="E20" s="223"/>
      <c r="F20" s="223"/>
      <c r="G20" s="70">
        <v>11</v>
      </c>
      <c r="H20" s="101">
        <v>291830</v>
      </c>
      <c r="I20" s="101">
        <v>307092</v>
      </c>
    </row>
    <row r="21" spans="1:9" ht="23.25" customHeight="1" x14ac:dyDescent="0.2">
      <c r="A21" s="223" t="s">
        <v>114</v>
      </c>
      <c r="B21" s="223"/>
      <c r="C21" s="223"/>
      <c r="D21" s="223"/>
      <c r="E21" s="223"/>
      <c r="F21" s="223"/>
      <c r="G21" s="70">
        <v>12</v>
      </c>
      <c r="H21" s="80">
        <v>0</v>
      </c>
      <c r="I21" s="101">
        <v>0</v>
      </c>
    </row>
    <row r="22" spans="1:9" x14ac:dyDescent="0.2">
      <c r="A22" s="223" t="s">
        <v>115</v>
      </c>
      <c r="B22" s="223"/>
      <c r="C22" s="223"/>
      <c r="D22" s="223"/>
      <c r="E22" s="223"/>
      <c r="F22" s="223"/>
      <c r="G22" s="70">
        <v>13</v>
      </c>
      <c r="H22" s="80">
        <v>0</v>
      </c>
      <c r="I22" s="101">
        <v>0</v>
      </c>
    </row>
    <row r="23" spans="1:9" x14ac:dyDescent="0.2">
      <c r="A23" s="223" t="s">
        <v>116</v>
      </c>
      <c r="B23" s="223"/>
      <c r="C23" s="223"/>
      <c r="D23" s="223"/>
      <c r="E23" s="223"/>
      <c r="F23" s="223"/>
      <c r="G23" s="70">
        <v>14</v>
      </c>
      <c r="H23" s="80">
        <v>0</v>
      </c>
      <c r="I23" s="101">
        <v>0</v>
      </c>
    </row>
    <row r="24" spans="1:9" x14ac:dyDescent="0.2">
      <c r="A24" s="226" t="s">
        <v>117</v>
      </c>
      <c r="B24" s="227"/>
      <c r="C24" s="227"/>
      <c r="D24" s="227"/>
      <c r="E24" s="227"/>
      <c r="F24" s="227"/>
      <c r="G24" s="227"/>
      <c r="H24" s="227"/>
      <c r="I24" s="227"/>
    </row>
    <row r="25" spans="1:9" x14ac:dyDescent="0.2">
      <c r="A25" s="223" t="s">
        <v>118</v>
      </c>
      <c r="B25" s="223"/>
      <c r="C25" s="223"/>
      <c r="D25" s="223"/>
      <c r="E25" s="223"/>
      <c r="F25" s="223"/>
      <c r="G25" s="70">
        <v>15</v>
      </c>
      <c r="H25" s="101">
        <v>25724776</v>
      </c>
      <c r="I25" s="101">
        <v>3893284</v>
      </c>
    </row>
    <row r="26" spans="1:9" x14ac:dyDescent="0.2">
      <c r="A26" s="223" t="s">
        <v>119</v>
      </c>
      <c r="B26" s="223"/>
      <c r="C26" s="223"/>
      <c r="D26" s="223"/>
      <c r="E26" s="223"/>
      <c r="F26" s="223"/>
      <c r="G26" s="70">
        <v>16</v>
      </c>
      <c r="H26" s="101">
        <v>-725219</v>
      </c>
      <c r="I26" s="101">
        <v>809437</v>
      </c>
    </row>
    <row r="27" spans="1:9" x14ac:dyDescent="0.2">
      <c r="A27" s="223" t="s">
        <v>120</v>
      </c>
      <c r="B27" s="223"/>
      <c r="C27" s="223"/>
      <c r="D27" s="223"/>
      <c r="E27" s="223"/>
      <c r="F27" s="223"/>
      <c r="G27" s="70">
        <v>17</v>
      </c>
      <c r="H27" s="101">
        <v>-28803345</v>
      </c>
      <c r="I27" s="101">
        <v>-25959974</v>
      </c>
    </row>
    <row r="28" spans="1:9" ht="25.5" customHeight="1" x14ac:dyDescent="0.2">
      <c r="A28" s="223" t="s">
        <v>121</v>
      </c>
      <c r="B28" s="223"/>
      <c r="C28" s="223"/>
      <c r="D28" s="223"/>
      <c r="E28" s="223"/>
      <c r="F28" s="223"/>
      <c r="G28" s="70">
        <v>18</v>
      </c>
      <c r="H28" s="101">
        <v>-4725789</v>
      </c>
      <c r="I28" s="101">
        <v>-14759177</v>
      </c>
    </row>
    <row r="29" spans="1:9" ht="23.25" customHeight="1" x14ac:dyDescent="0.2">
      <c r="A29" s="223" t="s">
        <v>122</v>
      </c>
      <c r="B29" s="223"/>
      <c r="C29" s="223"/>
      <c r="D29" s="223"/>
      <c r="E29" s="223"/>
      <c r="F29" s="223"/>
      <c r="G29" s="70">
        <v>19</v>
      </c>
      <c r="H29" s="80">
        <v>0</v>
      </c>
      <c r="I29" s="101">
        <v>0</v>
      </c>
    </row>
    <row r="30" spans="1:9" ht="27.75" customHeight="1" x14ac:dyDescent="0.2">
      <c r="A30" s="223" t="s">
        <v>123</v>
      </c>
      <c r="B30" s="223"/>
      <c r="C30" s="223"/>
      <c r="D30" s="223"/>
      <c r="E30" s="223"/>
      <c r="F30" s="223"/>
      <c r="G30" s="70">
        <v>20</v>
      </c>
      <c r="H30" s="80">
        <v>0</v>
      </c>
      <c r="I30" s="101">
        <v>0</v>
      </c>
    </row>
    <row r="31" spans="1:9" ht="27.75" customHeight="1" x14ac:dyDescent="0.2">
      <c r="A31" s="223" t="s">
        <v>124</v>
      </c>
      <c r="B31" s="223"/>
      <c r="C31" s="223"/>
      <c r="D31" s="223"/>
      <c r="E31" s="223"/>
      <c r="F31" s="223"/>
      <c r="G31" s="70">
        <v>21</v>
      </c>
      <c r="H31" s="101">
        <v>-5643</v>
      </c>
      <c r="I31" s="101">
        <v>0</v>
      </c>
    </row>
    <row r="32" spans="1:9" ht="29.25" customHeight="1" x14ac:dyDescent="0.2">
      <c r="A32" s="223" t="s">
        <v>126</v>
      </c>
      <c r="B32" s="223"/>
      <c r="C32" s="223"/>
      <c r="D32" s="223"/>
      <c r="E32" s="223"/>
      <c r="F32" s="223"/>
      <c r="G32" s="70">
        <v>22</v>
      </c>
      <c r="H32" s="101">
        <v>1434752</v>
      </c>
      <c r="I32" s="101">
        <v>14189393</v>
      </c>
    </row>
    <row r="33" spans="1:9" x14ac:dyDescent="0.2">
      <c r="A33" s="223" t="s">
        <v>127</v>
      </c>
      <c r="B33" s="223"/>
      <c r="C33" s="223"/>
      <c r="D33" s="223"/>
      <c r="E33" s="223"/>
      <c r="F33" s="223"/>
      <c r="G33" s="70">
        <v>23</v>
      </c>
      <c r="H33" s="101">
        <v>-257938</v>
      </c>
      <c r="I33" s="101">
        <v>-201830</v>
      </c>
    </row>
    <row r="34" spans="1:9" x14ac:dyDescent="0.2">
      <c r="A34" s="223" t="s">
        <v>128</v>
      </c>
      <c r="B34" s="223"/>
      <c r="C34" s="223"/>
      <c r="D34" s="223"/>
      <c r="E34" s="223"/>
      <c r="F34" s="223"/>
      <c r="G34" s="70">
        <v>24</v>
      </c>
      <c r="H34" s="101">
        <v>0</v>
      </c>
      <c r="I34" s="101">
        <v>0</v>
      </c>
    </row>
    <row r="35" spans="1:9" x14ac:dyDescent="0.2">
      <c r="A35" s="223" t="s">
        <v>129</v>
      </c>
      <c r="B35" s="223"/>
      <c r="C35" s="223"/>
      <c r="D35" s="223"/>
      <c r="E35" s="223"/>
      <c r="F35" s="223"/>
      <c r="G35" s="70">
        <v>25</v>
      </c>
      <c r="H35" s="101">
        <v>-49695292</v>
      </c>
      <c r="I35" s="101">
        <v>-19355540</v>
      </c>
    </row>
    <row r="36" spans="1:9" x14ac:dyDescent="0.2">
      <c r="A36" s="223" t="s">
        <v>130</v>
      </c>
      <c r="B36" s="223"/>
      <c r="C36" s="223"/>
      <c r="D36" s="223"/>
      <c r="E36" s="223"/>
      <c r="F36" s="223"/>
      <c r="G36" s="70">
        <v>26</v>
      </c>
      <c r="H36" s="101">
        <v>-17288709</v>
      </c>
      <c r="I36" s="101">
        <v>604456</v>
      </c>
    </row>
    <row r="37" spans="1:9" x14ac:dyDescent="0.2">
      <c r="A37" s="223" t="s">
        <v>131</v>
      </c>
      <c r="B37" s="223"/>
      <c r="C37" s="223"/>
      <c r="D37" s="223"/>
      <c r="E37" s="223"/>
      <c r="F37" s="223"/>
      <c r="G37" s="70">
        <v>27</v>
      </c>
      <c r="H37" s="101">
        <v>55730031</v>
      </c>
      <c r="I37" s="101">
        <v>26787062</v>
      </c>
    </row>
    <row r="38" spans="1:9" x14ac:dyDescent="0.2">
      <c r="A38" s="223" t="s">
        <v>132</v>
      </c>
      <c r="B38" s="223"/>
      <c r="C38" s="223"/>
      <c r="D38" s="223"/>
      <c r="E38" s="223"/>
      <c r="F38" s="223"/>
      <c r="G38" s="70">
        <v>28</v>
      </c>
      <c r="H38" s="101">
        <v>0</v>
      </c>
      <c r="I38" s="101">
        <v>0</v>
      </c>
    </row>
    <row r="39" spans="1:9" x14ac:dyDescent="0.2">
      <c r="A39" s="223" t="s">
        <v>133</v>
      </c>
      <c r="B39" s="223"/>
      <c r="C39" s="223"/>
      <c r="D39" s="223"/>
      <c r="E39" s="223"/>
      <c r="F39" s="223"/>
      <c r="G39" s="70">
        <v>29</v>
      </c>
      <c r="H39" s="101">
        <v>1225462</v>
      </c>
      <c r="I39" s="101">
        <v>2308512</v>
      </c>
    </row>
    <row r="40" spans="1:9" x14ac:dyDescent="0.2">
      <c r="A40" s="223" t="s">
        <v>134</v>
      </c>
      <c r="B40" s="223"/>
      <c r="C40" s="223"/>
      <c r="D40" s="223"/>
      <c r="E40" s="223"/>
      <c r="F40" s="223"/>
      <c r="G40" s="70">
        <v>30</v>
      </c>
      <c r="H40" s="101">
        <v>14122597</v>
      </c>
      <c r="I40" s="101">
        <v>12860760</v>
      </c>
    </row>
    <row r="41" spans="1:9" x14ac:dyDescent="0.2">
      <c r="A41" s="223" t="s">
        <v>135</v>
      </c>
      <c r="B41" s="223"/>
      <c r="C41" s="223"/>
      <c r="D41" s="223"/>
      <c r="E41" s="223"/>
      <c r="F41" s="223"/>
      <c r="G41" s="70">
        <v>31</v>
      </c>
      <c r="H41" s="101">
        <v>0</v>
      </c>
      <c r="I41" s="101">
        <v>0</v>
      </c>
    </row>
    <row r="42" spans="1:9" x14ac:dyDescent="0.2">
      <c r="A42" s="223" t="s">
        <v>136</v>
      </c>
      <c r="B42" s="223"/>
      <c r="C42" s="223"/>
      <c r="D42" s="223"/>
      <c r="E42" s="223"/>
      <c r="F42" s="223"/>
      <c r="G42" s="70">
        <v>32</v>
      </c>
      <c r="H42" s="101">
        <v>-2018746</v>
      </c>
      <c r="I42" s="101">
        <v>-2378590</v>
      </c>
    </row>
    <row r="43" spans="1:9" x14ac:dyDescent="0.2">
      <c r="A43" s="223" t="s">
        <v>137</v>
      </c>
      <c r="B43" s="223"/>
      <c r="C43" s="223"/>
      <c r="D43" s="223"/>
      <c r="E43" s="223"/>
      <c r="F43" s="223"/>
      <c r="G43" s="70">
        <v>33</v>
      </c>
      <c r="H43" s="101">
        <v>-725855</v>
      </c>
      <c r="I43" s="101">
        <v>-1342556</v>
      </c>
    </row>
    <row r="44" spans="1:9" ht="13.5" customHeight="1" x14ac:dyDescent="0.2">
      <c r="A44" s="222" t="s">
        <v>138</v>
      </c>
      <c r="B44" s="222"/>
      <c r="C44" s="222"/>
      <c r="D44" s="222"/>
      <c r="E44" s="222"/>
      <c r="F44" s="222"/>
      <c r="G44" s="70">
        <v>34</v>
      </c>
      <c r="H44" s="81">
        <f>SUM(H25:H43)+SUM(H17:H23)+SUM(H8:H15)</f>
        <v>3626533</v>
      </c>
      <c r="I44" s="81">
        <f>SUM(I25:I43)+SUM(I17:I23)+SUM(I8:I15)</f>
        <v>4819983</v>
      </c>
    </row>
    <row r="45" spans="1:9" x14ac:dyDescent="0.2">
      <c r="A45" s="226" t="s">
        <v>15</v>
      </c>
      <c r="B45" s="227"/>
      <c r="C45" s="227"/>
      <c r="D45" s="227"/>
      <c r="E45" s="227"/>
      <c r="F45" s="227"/>
      <c r="G45" s="227"/>
      <c r="H45" s="227"/>
      <c r="I45" s="227"/>
    </row>
    <row r="46" spans="1:9" ht="24.75" customHeight="1" x14ac:dyDescent="0.2">
      <c r="A46" s="223" t="s">
        <v>139</v>
      </c>
      <c r="B46" s="223"/>
      <c r="C46" s="223"/>
      <c r="D46" s="223"/>
      <c r="E46" s="223"/>
      <c r="F46" s="223"/>
      <c r="G46" s="70">
        <v>35</v>
      </c>
      <c r="H46" s="101">
        <v>-103668</v>
      </c>
      <c r="I46" s="101">
        <v>-446589</v>
      </c>
    </row>
    <row r="47" spans="1:9" ht="26.25" customHeight="1" x14ac:dyDescent="0.2">
      <c r="A47" s="223" t="s">
        <v>140</v>
      </c>
      <c r="B47" s="223"/>
      <c r="C47" s="223"/>
      <c r="D47" s="223"/>
      <c r="E47" s="223"/>
      <c r="F47" s="223"/>
      <c r="G47" s="70">
        <v>36</v>
      </c>
      <c r="H47" s="80">
        <v>0</v>
      </c>
      <c r="I47" s="80">
        <v>0</v>
      </c>
    </row>
    <row r="48" spans="1:9" ht="24" customHeight="1" x14ac:dyDescent="0.2">
      <c r="A48" s="223" t="s">
        <v>141</v>
      </c>
      <c r="B48" s="223"/>
      <c r="C48" s="223"/>
      <c r="D48" s="223"/>
      <c r="E48" s="223"/>
      <c r="F48" s="223"/>
      <c r="G48" s="70">
        <v>37</v>
      </c>
      <c r="H48" s="80">
        <v>0</v>
      </c>
      <c r="I48" s="80">
        <v>0</v>
      </c>
    </row>
    <row r="49" spans="1:9" x14ac:dyDescent="0.2">
      <c r="A49" s="223" t="s">
        <v>142</v>
      </c>
      <c r="B49" s="223"/>
      <c r="C49" s="223"/>
      <c r="D49" s="223"/>
      <c r="E49" s="223"/>
      <c r="F49" s="223"/>
      <c r="G49" s="70">
        <v>38</v>
      </c>
      <c r="H49" s="80">
        <v>0</v>
      </c>
      <c r="I49" s="80">
        <v>0</v>
      </c>
    </row>
    <row r="50" spans="1:9" x14ac:dyDescent="0.2">
      <c r="A50" s="223" t="s">
        <v>143</v>
      </c>
      <c r="B50" s="223"/>
      <c r="C50" s="223"/>
      <c r="D50" s="223"/>
      <c r="E50" s="223"/>
      <c r="F50" s="223"/>
      <c r="G50" s="70">
        <v>39</v>
      </c>
      <c r="H50" s="80">
        <v>0</v>
      </c>
      <c r="I50" s="80">
        <v>0</v>
      </c>
    </row>
    <row r="51" spans="1:9" x14ac:dyDescent="0.2">
      <c r="A51" s="222" t="s">
        <v>144</v>
      </c>
      <c r="B51" s="222"/>
      <c r="C51" s="222"/>
      <c r="D51" s="222"/>
      <c r="E51" s="222"/>
      <c r="F51" s="222"/>
      <c r="G51" s="70">
        <v>40</v>
      </c>
      <c r="H51" s="81">
        <f>SUM(H46:H50)</f>
        <v>-103668</v>
      </c>
      <c r="I51" s="81">
        <f>SUM(I46:I50)</f>
        <v>-446589</v>
      </c>
    </row>
    <row r="52" spans="1:9" x14ac:dyDescent="0.2">
      <c r="A52" s="226" t="s">
        <v>16</v>
      </c>
      <c r="B52" s="227"/>
      <c r="C52" s="227"/>
      <c r="D52" s="227"/>
      <c r="E52" s="227"/>
      <c r="F52" s="227"/>
      <c r="G52" s="227"/>
      <c r="H52" s="227"/>
      <c r="I52" s="227"/>
    </row>
    <row r="53" spans="1:9" ht="23.25" customHeight="1" x14ac:dyDescent="0.2">
      <c r="A53" s="223" t="s">
        <v>145</v>
      </c>
      <c r="B53" s="223"/>
      <c r="C53" s="223"/>
      <c r="D53" s="223"/>
      <c r="E53" s="223"/>
      <c r="F53" s="223"/>
      <c r="G53" s="70">
        <v>41</v>
      </c>
      <c r="H53" s="101">
        <v>-399965</v>
      </c>
      <c r="I53" s="101">
        <v>-247808</v>
      </c>
    </row>
    <row r="54" spans="1:9" x14ac:dyDescent="0.2">
      <c r="A54" s="223" t="s">
        <v>146</v>
      </c>
      <c r="B54" s="223"/>
      <c r="C54" s="223"/>
      <c r="D54" s="223"/>
      <c r="E54" s="223"/>
      <c r="F54" s="223"/>
      <c r="G54" s="70">
        <v>42</v>
      </c>
      <c r="H54" s="101">
        <v>0</v>
      </c>
      <c r="I54" s="101">
        <v>0</v>
      </c>
    </row>
    <row r="55" spans="1:9" x14ac:dyDescent="0.2">
      <c r="A55" s="225" t="s">
        <v>147</v>
      </c>
      <c r="B55" s="225"/>
      <c r="C55" s="225"/>
      <c r="D55" s="225"/>
      <c r="E55" s="225"/>
      <c r="F55" s="225"/>
      <c r="G55" s="70">
        <v>43</v>
      </c>
      <c r="H55" s="101">
        <v>0</v>
      </c>
      <c r="I55" s="101">
        <v>0</v>
      </c>
    </row>
    <row r="56" spans="1:9" x14ac:dyDescent="0.2">
      <c r="A56" s="225" t="s">
        <v>148</v>
      </c>
      <c r="B56" s="225"/>
      <c r="C56" s="225"/>
      <c r="D56" s="225"/>
      <c r="E56" s="225"/>
      <c r="F56" s="225"/>
      <c r="G56" s="70">
        <v>44</v>
      </c>
      <c r="H56" s="101">
        <v>0</v>
      </c>
      <c r="I56" s="101">
        <v>0</v>
      </c>
    </row>
    <row r="57" spans="1:9" x14ac:dyDescent="0.2">
      <c r="A57" s="223" t="s">
        <v>149</v>
      </c>
      <c r="B57" s="223"/>
      <c r="C57" s="223"/>
      <c r="D57" s="223"/>
      <c r="E57" s="223"/>
      <c r="F57" s="223"/>
      <c r="G57" s="70">
        <v>45</v>
      </c>
      <c r="H57" s="101">
        <v>-2220000</v>
      </c>
      <c r="I57" s="101">
        <v>-2664000</v>
      </c>
    </row>
    <row r="58" spans="1:9" x14ac:dyDescent="0.2">
      <c r="A58" s="223" t="s">
        <v>150</v>
      </c>
      <c r="B58" s="223"/>
      <c r="C58" s="223"/>
      <c r="D58" s="223"/>
      <c r="E58" s="223"/>
      <c r="F58" s="223"/>
      <c r="G58" s="70">
        <v>46</v>
      </c>
      <c r="H58" s="80">
        <v>0</v>
      </c>
      <c r="I58" s="101">
        <v>0</v>
      </c>
    </row>
    <row r="59" spans="1:9" x14ac:dyDescent="0.2">
      <c r="A59" s="222" t="s">
        <v>152</v>
      </c>
      <c r="B59" s="223"/>
      <c r="C59" s="223"/>
      <c r="D59" s="223"/>
      <c r="E59" s="223"/>
      <c r="F59" s="223"/>
      <c r="G59" s="70">
        <v>47</v>
      </c>
      <c r="H59" s="81">
        <f>H53+H54+H55+H56+H57+H58</f>
        <v>-2619965</v>
      </c>
      <c r="I59" s="81">
        <f>I53+I54+I55+I56+I57+I58</f>
        <v>-2911808</v>
      </c>
    </row>
    <row r="60" spans="1:9" ht="25.5" customHeight="1" x14ac:dyDescent="0.2">
      <c r="A60" s="222" t="s">
        <v>151</v>
      </c>
      <c r="B60" s="222"/>
      <c r="C60" s="222"/>
      <c r="D60" s="222"/>
      <c r="E60" s="222"/>
      <c r="F60" s="222"/>
      <c r="G60" s="70">
        <v>48</v>
      </c>
      <c r="H60" s="81">
        <f>H44+H51+H59</f>
        <v>902900</v>
      </c>
      <c r="I60" s="81">
        <f>I44+I51+I59</f>
        <v>1461586</v>
      </c>
    </row>
    <row r="61" spans="1:9" x14ac:dyDescent="0.2">
      <c r="A61" s="222" t="s">
        <v>195</v>
      </c>
      <c r="B61" s="223"/>
      <c r="C61" s="223"/>
      <c r="D61" s="223"/>
      <c r="E61" s="223"/>
      <c r="F61" s="223"/>
      <c r="G61" s="70">
        <v>49</v>
      </c>
      <c r="H61" s="82">
        <v>9021306</v>
      </c>
      <c r="I61" s="82">
        <v>24474158</v>
      </c>
    </row>
    <row r="62" spans="1:9" x14ac:dyDescent="0.2">
      <c r="A62" s="223" t="s">
        <v>153</v>
      </c>
      <c r="B62" s="223"/>
      <c r="C62" s="223"/>
      <c r="D62" s="223"/>
      <c r="E62" s="223"/>
      <c r="F62" s="223"/>
      <c r="G62" s="70">
        <v>50</v>
      </c>
      <c r="H62" s="82">
        <v>3945</v>
      </c>
      <c r="I62" s="82">
        <v>-36604</v>
      </c>
    </row>
    <row r="63" spans="1:9" x14ac:dyDescent="0.2">
      <c r="A63" s="224" t="s">
        <v>196</v>
      </c>
      <c r="B63" s="225"/>
      <c r="C63" s="225"/>
      <c r="D63" s="225"/>
      <c r="E63" s="225"/>
      <c r="F63" s="225"/>
      <c r="G63" s="70">
        <v>51</v>
      </c>
      <c r="H63" s="81">
        <f>H60+H61+H62</f>
        <v>9928151</v>
      </c>
      <c r="I63" s="81">
        <f>I60+I61+I62</f>
        <v>25899140</v>
      </c>
    </row>
  </sheetData>
  <sheetProtection algorithmName="SHA-512" hashValue="XpHLhvZQWdWzJkx8XunZByjhnR65d/pvI2slsciME6NKSzw/POHA+IOaV5B1RCi7UDGG9AIiT9WYT8Edq5F9MQ==" saltValue="148wECD/PRvlIfL/nU59z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23622047244094491" top="0.28999999999999998" bottom="0.35433070866141736" header="0.17" footer="0.19685039370078741"/>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zoomScaleNormal="100" zoomScaleSheetLayoutView="110" workbookViewId="0">
      <selection activeCell="U4" sqref="U4"/>
    </sheetView>
  </sheetViews>
  <sheetFormatPr defaultRowHeight="12.75" x14ac:dyDescent="0.2"/>
  <cols>
    <col min="1" max="2" width="9.140625" style="74"/>
    <col min="3" max="3" width="20.85546875" style="74" customWidth="1"/>
    <col min="4" max="4" width="9.140625" style="74"/>
    <col min="5" max="5" width="9.140625" style="84" customWidth="1"/>
    <col min="6" max="6" width="10.140625" style="84" customWidth="1"/>
    <col min="7" max="7" width="9.140625" style="84" customWidth="1"/>
    <col min="8" max="9" width="9.85546875" style="84" customWidth="1"/>
    <col min="10" max="15" width="9.140625" style="84" customWidth="1"/>
    <col min="16" max="16" width="10" style="84" customWidth="1"/>
    <col min="17" max="18" width="9.140625" style="84"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x14ac:dyDescent="0.2">
      <c r="A1" s="245" t="s">
        <v>8</v>
      </c>
      <c r="B1" s="246"/>
      <c r="C1" s="246"/>
      <c r="D1" s="246"/>
      <c r="E1" s="246"/>
      <c r="F1" s="246"/>
      <c r="G1" s="246"/>
      <c r="H1" s="246"/>
      <c r="I1" s="246"/>
      <c r="J1" s="83"/>
      <c r="K1" s="83"/>
      <c r="L1" s="83"/>
      <c r="M1" s="83"/>
      <c r="N1" s="83"/>
      <c r="O1" s="83"/>
    </row>
    <row r="2" spans="1:18" ht="15.75" x14ac:dyDescent="0.2">
      <c r="A2" s="52"/>
      <c r="B2" s="85"/>
      <c r="C2" s="247" t="s">
        <v>270</v>
      </c>
      <c r="D2" s="247"/>
      <c r="E2" s="1" t="s">
        <v>0</v>
      </c>
      <c r="F2" s="86">
        <v>45838</v>
      </c>
      <c r="G2" s="87"/>
      <c r="H2" s="87"/>
      <c r="I2" s="87"/>
      <c r="J2" s="88"/>
      <c r="K2" s="88"/>
      <c r="L2" s="88"/>
      <c r="M2" s="88"/>
      <c r="N2" s="88"/>
      <c r="O2" s="88"/>
      <c r="R2" s="84" t="s">
        <v>282</v>
      </c>
    </row>
    <row r="3" spans="1:18" ht="13.5" customHeight="1" x14ac:dyDescent="0.2">
      <c r="A3" s="248" t="s">
        <v>271</v>
      </c>
      <c r="B3" s="249"/>
      <c r="C3" s="249"/>
      <c r="D3" s="248" t="s">
        <v>272</v>
      </c>
      <c r="E3" s="251" t="s">
        <v>9</v>
      </c>
      <c r="F3" s="252"/>
      <c r="G3" s="252"/>
      <c r="H3" s="252"/>
      <c r="I3" s="252"/>
      <c r="J3" s="252"/>
      <c r="K3" s="252"/>
      <c r="L3" s="252"/>
      <c r="M3" s="252"/>
      <c r="N3" s="252"/>
      <c r="O3" s="252"/>
      <c r="P3" s="241" t="s">
        <v>17</v>
      </c>
      <c r="Q3" s="243"/>
      <c r="R3" s="241" t="s">
        <v>165</v>
      </c>
    </row>
    <row r="4" spans="1:18" ht="56.25" x14ac:dyDescent="0.2">
      <c r="A4" s="249"/>
      <c r="B4" s="249"/>
      <c r="C4" s="249"/>
      <c r="D4" s="250"/>
      <c r="E4" s="89" t="s">
        <v>13</v>
      </c>
      <c r="F4" s="89" t="s">
        <v>155</v>
      </c>
      <c r="G4" s="89" t="s">
        <v>156</v>
      </c>
      <c r="H4" s="89" t="s">
        <v>273</v>
      </c>
      <c r="I4" s="89" t="s">
        <v>157</v>
      </c>
      <c r="J4" s="90" t="s">
        <v>158</v>
      </c>
      <c r="K4" s="90" t="s">
        <v>159</v>
      </c>
      <c r="L4" s="90" t="s">
        <v>160</v>
      </c>
      <c r="M4" s="90" t="s">
        <v>161</v>
      </c>
      <c r="N4" s="90" t="s">
        <v>162</v>
      </c>
      <c r="O4" s="90" t="s">
        <v>163</v>
      </c>
      <c r="P4" s="91" t="s">
        <v>157</v>
      </c>
      <c r="Q4" s="91" t="s">
        <v>164</v>
      </c>
      <c r="R4" s="241"/>
    </row>
    <row r="5" spans="1:18" x14ac:dyDescent="0.2">
      <c r="A5" s="242">
        <v>1</v>
      </c>
      <c r="B5" s="242"/>
      <c r="C5" s="242"/>
      <c r="D5" s="92">
        <v>2</v>
      </c>
      <c r="E5" s="91" t="s">
        <v>6</v>
      </c>
      <c r="F5" s="93" t="s">
        <v>7</v>
      </c>
      <c r="G5" s="91" t="s">
        <v>179</v>
      </c>
      <c r="H5" s="93" t="s">
        <v>180</v>
      </c>
      <c r="I5" s="91" t="s">
        <v>181</v>
      </c>
      <c r="J5" s="93" t="s">
        <v>182</v>
      </c>
      <c r="K5" s="93" t="s">
        <v>183</v>
      </c>
      <c r="L5" s="93" t="s">
        <v>10</v>
      </c>
      <c r="M5" s="93" t="s">
        <v>184</v>
      </c>
      <c r="N5" s="93" t="s">
        <v>185</v>
      </c>
      <c r="O5" s="93" t="s">
        <v>186</v>
      </c>
      <c r="P5" s="91" t="s">
        <v>187</v>
      </c>
      <c r="Q5" s="91" t="s">
        <v>188</v>
      </c>
      <c r="R5" s="93" t="s">
        <v>189</v>
      </c>
    </row>
    <row r="6" spans="1:18" ht="12.75" customHeight="1" x14ac:dyDescent="0.2">
      <c r="A6" s="236" t="s">
        <v>166</v>
      </c>
      <c r="B6" s="237"/>
      <c r="C6" s="237"/>
      <c r="D6" s="70">
        <v>1</v>
      </c>
      <c r="E6" s="94">
        <v>21608000</v>
      </c>
      <c r="F6" s="94">
        <v>24035</v>
      </c>
      <c r="G6" s="94">
        <v>0</v>
      </c>
      <c r="H6" s="94">
        <v>0</v>
      </c>
      <c r="I6" s="94">
        <v>-101870</v>
      </c>
      <c r="J6" s="94">
        <v>35841151</v>
      </c>
      <c r="K6" s="94">
        <v>0</v>
      </c>
      <c r="L6" s="94">
        <v>5011157</v>
      </c>
      <c r="M6" s="94">
        <v>0</v>
      </c>
      <c r="N6" s="94">
        <v>12833558</v>
      </c>
      <c r="O6" s="94">
        <v>0</v>
      </c>
      <c r="P6" s="94">
        <v>0</v>
      </c>
      <c r="Q6" s="94">
        <v>0</v>
      </c>
      <c r="R6" s="95">
        <f>SUM(E6:Q6)</f>
        <v>75216031</v>
      </c>
    </row>
    <row r="7" spans="1:18" ht="30" customHeight="1" x14ac:dyDescent="0.2">
      <c r="A7" s="239" t="s">
        <v>167</v>
      </c>
      <c r="B7" s="240"/>
      <c r="C7" s="240"/>
      <c r="D7" s="70">
        <v>2</v>
      </c>
      <c r="E7" s="94">
        <v>0</v>
      </c>
      <c r="F7" s="94">
        <v>0</v>
      </c>
      <c r="G7" s="94">
        <v>0</v>
      </c>
      <c r="H7" s="94">
        <v>0</v>
      </c>
      <c r="I7" s="94">
        <v>0</v>
      </c>
      <c r="J7" s="94">
        <v>0</v>
      </c>
      <c r="K7" s="94">
        <v>0</v>
      </c>
      <c r="L7" s="94">
        <v>0</v>
      </c>
      <c r="M7" s="94">
        <v>0</v>
      </c>
      <c r="N7" s="94">
        <v>0</v>
      </c>
      <c r="O7" s="94">
        <v>0</v>
      </c>
      <c r="P7" s="94">
        <v>0</v>
      </c>
      <c r="Q7" s="94">
        <v>0</v>
      </c>
      <c r="R7" s="95">
        <f t="shared" ref="R7:R26" si="0">SUM(E7:Q7)</f>
        <v>0</v>
      </c>
    </row>
    <row r="8" spans="1:18" ht="27" customHeight="1" x14ac:dyDescent="0.2">
      <c r="A8" s="236" t="s">
        <v>168</v>
      </c>
      <c r="B8" s="237"/>
      <c r="C8" s="237"/>
      <c r="D8" s="70">
        <v>3</v>
      </c>
      <c r="E8" s="94">
        <v>0</v>
      </c>
      <c r="F8" s="94">
        <v>0</v>
      </c>
      <c r="G8" s="94">
        <v>0</v>
      </c>
      <c r="H8" s="94">
        <v>0</v>
      </c>
      <c r="I8" s="94">
        <v>0</v>
      </c>
      <c r="J8" s="94">
        <v>0</v>
      </c>
      <c r="K8" s="94">
        <v>0</v>
      </c>
      <c r="L8" s="94">
        <v>0</v>
      </c>
      <c r="M8" s="94">
        <v>0</v>
      </c>
      <c r="N8" s="94">
        <v>0</v>
      </c>
      <c r="O8" s="94">
        <v>0</v>
      </c>
      <c r="P8" s="94">
        <v>0</v>
      </c>
      <c r="Q8" s="94">
        <v>0</v>
      </c>
      <c r="R8" s="95">
        <f t="shared" si="0"/>
        <v>0</v>
      </c>
    </row>
    <row r="9" spans="1:18" ht="18" customHeight="1" x14ac:dyDescent="0.2">
      <c r="A9" s="244" t="s">
        <v>169</v>
      </c>
      <c r="B9" s="244"/>
      <c r="C9" s="244"/>
      <c r="D9" s="72">
        <v>4</v>
      </c>
      <c r="E9" s="96">
        <f>E6+E7+E8</f>
        <v>21608000</v>
      </c>
      <c r="F9" s="96">
        <f t="shared" ref="F9:Q9" si="1">F6+F7+F8</f>
        <v>24035</v>
      </c>
      <c r="G9" s="96">
        <f t="shared" si="1"/>
        <v>0</v>
      </c>
      <c r="H9" s="96">
        <f t="shared" si="1"/>
        <v>0</v>
      </c>
      <c r="I9" s="96">
        <f t="shared" si="1"/>
        <v>-101870</v>
      </c>
      <c r="J9" s="96">
        <f t="shared" si="1"/>
        <v>35841151</v>
      </c>
      <c r="K9" s="96">
        <f t="shared" si="1"/>
        <v>0</v>
      </c>
      <c r="L9" s="96">
        <f t="shared" si="1"/>
        <v>5011157</v>
      </c>
      <c r="M9" s="96">
        <f t="shared" si="1"/>
        <v>0</v>
      </c>
      <c r="N9" s="96">
        <f t="shared" si="1"/>
        <v>12833558</v>
      </c>
      <c r="O9" s="96">
        <f t="shared" si="1"/>
        <v>0</v>
      </c>
      <c r="P9" s="96">
        <f t="shared" si="1"/>
        <v>0</v>
      </c>
      <c r="Q9" s="96">
        <f t="shared" si="1"/>
        <v>0</v>
      </c>
      <c r="R9" s="95">
        <f t="shared" si="0"/>
        <v>75216031</v>
      </c>
    </row>
    <row r="10" spans="1:18" ht="33" customHeight="1" x14ac:dyDescent="0.2">
      <c r="A10" s="239" t="s">
        <v>170</v>
      </c>
      <c r="B10" s="240"/>
      <c r="C10" s="240"/>
      <c r="D10" s="70">
        <v>5</v>
      </c>
      <c r="E10" s="94">
        <v>0</v>
      </c>
      <c r="F10" s="94">
        <v>0</v>
      </c>
      <c r="G10" s="94">
        <v>0</v>
      </c>
      <c r="H10" s="94">
        <v>0</v>
      </c>
      <c r="I10" s="94">
        <v>0</v>
      </c>
      <c r="J10" s="94">
        <v>0</v>
      </c>
      <c r="K10" s="94">
        <v>0</v>
      </c>
      <c r="L10" s="94">
        <v>0</v>
      </c>
      <c r="M10" s="94">
        <v>0</v>
      </c>
      <c r="N10" s="94">
        <v>0</v>
      </c>
      <c r="O10" s="94">
        <v>0</v>
      </c>
      <c r="P10" s="94">
        <v>0</v>
      </c>
      <c r="Q10" s="94">
        <v>0</v>
      </c>
      <c r="R10" s="95">
        <f t="shared" si="0"/>
        <v>0</v>
      </c>
    </row>
    <row r="11" spans="1:18" ht="23.25" customHeight="1" x14ac:dyDescent="0.2">
      <c r="A11" s="239" t="s">
        <v>171</v>
      </c>
      <c r="B11" s="240"/>
      <c r="C11" s="240"/>
      <c r="D11" s="70">
        <v>6</v>
      </c>
      <c r="E11" s="94">
        <v>0</v>
      </c>
      <c r="F11" s="94">
        <v>0</v>
      </c>
      <c r="G11" s="94">
        <v>0</v>
      </c>
      <c r="H11" s="94">
        <v>0</v>
      </c>
      <c r="I11" s="94">
        <v>0</v>
      </c>
      <c r="J11" s="94">
        <v>0</v>
      </c>
      <c r="K11" s="94">
        <v>0</v>
      </c>
      <c r="L11" s="94">
        <v>0</v>
      </c>
      <c r="M11" s="94">
        <v>0</v>
      </c>
      <c r="N11" s="94">
        <v>0</v>
      </c>
      <c r="O11" s="94">
        <v>0</v>
      </c>
      <c r="P11" s="94">
        <v>0</v>
      </c>
      <c r="Q11" s="94">
        <v>0</v>
      </c>
      <c r="R11" s="95">
        <f t="shared" si="0"/>
        <v>0</v>
      </c>
    </row>
    <row r="12" spans="1:18" ht="27" customHeight="1" x14ac:dyDescent="0.2">
      <c r="A12" s="239" t="s">
        <v>274</v>
      </c>
      <c r="B12" s="240"/>
      <c r="C12" s="240"/>
      <c r="D12" s="70">
        <v>7</v>
      </c>
      <c r="E12" s="94">
        <v>0</v>
      </c>
      <c r="F12" s="94">
        <v>0</v>
      </c>
      <c r="G12" s="94">
        <v>0</v>
      </c>
      <c r="H12" s="94">
        <v>0</v>
      </c>
      <c r="I12" s="94">
        <v>0</v>
      </c>
      <c r="J12" s="94">
        <v>0</v>
      </c>
      <c r="K12" s="94">
        <v>0</v>
      </c>
      <c r="L12" s="94">
        <v>0</v>
      </c>
      <c r="M12" s="94">
        <v>0</v>
      </c>
      <c r="N12" s="94">
        <v>0</v>
      </c>
      <c r="O12" s="94">
        <v>0</v>
      </c>
      <c r="P12" s="94">
        <v>0</v>
      </c>
      <c r="Q12" s="94">
        <v>0</v>
      </c>
      <c r="R12" s="95">
        <f t="shared" si="0"/>
        <v>0</v>
      </c>
    </row>
    <row r="13" spans="1:18" ht="24.75" customHeight="1" x14ac:dyDescent="0.2">
      <c r="A13" s="239" t="s">
        <v>172</v>
      </c>
      <c r="B13" s="240"/>
      <c r="C13" s="240"/>
      <c r="D13" s="70">
        <v>8</v>
      </c>
      <c r="E13" s="94">
        <v>0</v>
      </c>
      <c r="F13" s="94">
        <v>0</v>
      </c>
      <c r="G13" s="94">
        <v>0</v>
      </c>
      <c r="H13" s="94">
        <v>0</v>
      </c>
      <c r="I13" s="94">
        <v>0</v>
      </c>
      <c r="J13" s="94">
        <v>0</v>
      </c>
      <c r="K13" s="94">
        <v>0</v>
      </c>
      <c r="L13" s="94">
        <v>0</v>
      </c>
      <c r="M13" s="94">
        <v>0</v>
      </c>
      <c r="N13" s="94">
        <v>0</v>
      </c>
      <c r="O13" s="94">
        <v>0</v>
      </c>
      <c r="P13" s="94">
        <v>0</v>
      </c>
      <c r="Q13" s="94">
        <v>0</v>
      </c>
      <c r="R13" s="95">
        <f t="shared" si="0"/>
        <v>0</v>
      </c>
    </row>
    <row r="14" spans="1:18" ht="12.75" customHeight="1" x14ac:dyDescent="0.2">
      <c r="A14" s="239" t="s">
        <v>275</v>
      </c>
      <c r="B14" s="240"/>
      <c r="C14" s="240"/>
      <c r="D14" s="70">
        <v>9</v>
      </c>
      <c r="E14" s="94">
        <v>0</v>
      </c>
      <c r="F14" s="94">
        <v>0</v>
      </c>
      <c r="G14" s="94">
        <v>0</v>
      </c>
      <c r="H14" s="94">
        <v>0</v>
      </c>
      <c r="I14" s="94">
        <v>0</v>
      </c>
      <c r="J14" s="94">
        <v>0</v>
      </c>
      <c r="K14" s="94">
        <v>0</v>
      </c>
      <c r="L14" s="94">
        <v>0</v>
      </c>
      <c r="M14" s="94">
        <v>0</v>
      </c>
      <c r="N14" s="94">
        <v>0</v>
      </c>
      <c r="O14" s="94">
        <v>0</v>
      </c>
      <c r="P14" s="94">
        <v>0</v>
      </c>
      <c r="Q14" s="94">
        <v>0</v>
      </c>
      <c r="R14" s="95">
        <f t="shared" si="0"/>
        <v>0</v>
      </c>
    </row>
    <row r="15" spans="1:18" ht="24" customHeight="1" x14ac:dyDescent="0.2">
      <c r="A15" s="239" t="s">
        <v>173</v>
      </c>
      <c r="B15" s="240"/>
      <c r="C15" s="240"/>
      <c r="D15" s="70">
        <v>10</v>
      </c>
      <c r="E15" s="94">
        <v>0</v>
      </c>
      <c r="F15" s="94">
        <v>0</v>
      </c>
      <c r="G15" s="94">
        <v>0</v>
      </c>
      <c r="H15" s="94">
        <v>0</v>
      </c>
      <c r="I15" s="94">
        <v>0</v>
      </c>
      <c r="J15" s="94">
        <v>0</v>
      </c>
      <c r="K15" s="94">
        <v>0</v>
      </c>
      <c r="L15" s="94">
        <v>0</v>
      </c>
      <c r="M15" s="94">
        <v>0</v>
      </c>
      <c r="N15" s="94">
        <v>0</v>
      </c>
      <c r="O15" s="94">
        <v>0</v>
      </c>
      <c r="P15" s="94">
        <v>0</v>
      </c>
      <c r="Q15" s="94">
        <v>0</v>
      </c>
      <c r="R15" s="95">
        <f t="shared" si="0"/>
        <v>0</v>
      </c>
    </row>
    <row r="16" spans="1:18" ht="12.75" customHeight="1" x14ac:dyDescent="0.2">
      <c r="A16" s="239" t="s">
        <v>174</v>
      </c>
      <c r="B16" s="240"/>
      <c r="C16" s="240"/>
      <c r="D16" s="70">
        <v>11</v>
      </c>
      <c r="E16" s="94">
        <v>0</v>
      </c>
      <c r="F16" s="94">
        <v>0</v>
      </c>
      <c r="G16" s="94">
        <v>0</v>
      </c>
      <c r="H16" s="94">
        <v>0</v>
      </c>
      <c r="I16" s="94">
        <v>0</v>
      </c>
      <c r="J16" s="94">
        <v>-2664000</v>
      </c>
      <c r="K16" s="94">
        <v>0</v>
      </c>
      <c r="L16" s="94">
        <v>0</v>
      </c>
      <c r="M16" s="94">
        <v>0</v>
      </c>
      <c r="N16" s="94">
        <v>0</v>
      </c>
      <c r="O16" s="94">
        <v>0</v>
      </c>
      <c r="P16" s="94">
        <v>0</v>
      </c>
      <c r="Q16" s="94">
        <v>0</v>
      </c>
      <c r="R16" s="95">
        <f t="shared" si="0"/>
        <v>-2664000</v>
      </c>
    </row>
    <row r="17" spans="1:18" ht="12.75" customHeight="1" x14ac:dyDescent="0.2">
      <c r="A17" s="239" t="s">
        <v>276</v>
      </c>
      <c r="B17" s="240"/>
      <c r="C17" s="240"/>
      <c r="D17" s="70">
        <v>12</v>
      </c>
      <c r="E17" s="94">
        <v>0</v>
      </c>
      <c r="F17" s="94">
        <v>0</v>
      </c>
      <c r="G17" s="94">
        <v>0</v>
      </c>
      <c r="H17" s="94">
        <v>0</v>
      </c>
      <c r="I17" s="94">
        <v>0</v>
      </c>
      <c r="J17" s="94">
        <v>0</v>
      </c>
      <c r="K17" s="94">
        <v>0</v>
      </c>
      <c r="L17" s="94">
        <v>0</v>
      </c>
      <c r="M17" s="94">
        <v>0</v>
      </c>
      <c r="N17" s="94">
        <v>0</v>
      </c>
      <c r="O17" s="94">
        <v>0</v>
      </c>
      <c r="P17" s="94">
        <v>0</v>
      </c>
      <c r="Q17" s="94">
        <v>0</v>
      </c>
      <c r="R17" s="95">
        <f t="shared" si="0"/>
        <v>0</v>
      </c>
    </row>
    <row r="18" spans="1:18" ht="12.75" customHeight="1" x14ac:dyDescent="0.2">
      <c r="A18" s="239" t="s">
        <v>175</v>
      </c>
      <c r="B18" s="240"/>
      <c r="C18" s="240"/>
      <c r="D18" s="70">
        <v>13</v>
      </c>
      <c r="E18" s="94">
        <v>0</v>
      </c>
      <c r="F18" s="94">
        <v>0</v>
      </c>
      <c r="G18" s="94">
        <v>0</v>
      </c>
      <c r="H18" s="94">
        <v>0</v>
      </c>
      <c r="I18" s="94">
        <v>0</v>
      </c>
      <c r="J18" s="94">
        <v>0</v>
      </c>
      <c r="K18" s="94">
        <v>0</v>
      </c>
      <c r="L18" s="94">
        <v>0</v>
      </c>
      <c r="M18" s="94">
        <v>0</v>
      </c>
      <c r="N18" s="94">
        <v>0</v>
      </c>
      <c r="O18" s="94">
        <v>0</v>
      </c>
      <c r="P18" s="94">
        <v>0</v>
      </c>
      <c r="Q18" s="94">
        <v>0</v>
      </c>
      <c r="R18" s="95">
        <f t="shared" si="0"/>
        <v>0</v>
      </c>
    </row>
    <row r="19" spans="1:18" ht="24" customHeight="1" x14ac:dyDescent="0.2">
      <c r="A19" s="239" t="s">
        <v>277</v>
      </c>
      <c r="B19" s="240"/>
      <c r="C19" s="240"/>
      <c r="D19" s="70">
        <v>14</v>
      </c>
      <c r="E19" s="94">
        <v>0</v>
      </c>
      <c r="F19" s="94">
        <v>0</v>
      </c>
      <c r="G19" s="94">
        <v>0</v>
      </c>
      <c r="H19" s="94">
        <v>0</v>
      </c>
      <c r="I19" s="94">
        <v>0</v>
      </c>
      <c r="J19" s="94">
        <v>0</v>
      </c>
      <c r="K19" s="94">
        <v>0</v>
      </c>
      <c r="L19" s="94">
        <v>0</v>
      </c>
      <c r="M19" s="94">
        <v>0</v>
      </c>
      <c r="N19" s="94">
        <v>0</v>
      </c>
      <c r="O19" s="94">
        <v>0</v>
      </c>
      <c r="P19" s="94">
        <v>0</v>
      </c>
      <c r="Q19" s="94">
        <v>0</v>
      </c>
      <c r="R19" s="95">
        <f t="shared" si="0"/>
        <v>0</v>
      </c>
    </row>
    <row r="20" spans="1:18" ht="24" customHeight="1" x14ac:dyDescent="0.2">
      <c r="A20" s="239" t="s">
        <v>278</v>
      </c>
      <c r="B20" s="240"/>
      <c r="C20" s="240"/>
      <c r="D20" s="70">
        <v>15</v>
      </c>
      <c r="E20" s="94">
        <v>0</v>
      </c>
      <c r="F20" s="94">
        <v>0</v>
      </c>
      <c r="G20" s="94">
        <v>0</v>
      </c>
      <c r="H20" s="94">
        <v>0</v>
      </c>
      <c r="I20" s="94">
        <v>0</v>
      </c>
      <c r="J20" s="94">
        <v>0</v>
      </c>
      <c r="K20" s="94">
        <v>0</v>
      </c>
      <c r="L20" s="94">
        <v>0</v>
      </c>
      <c r="M20" s="94">
        <v>0</v>
      </c>
      <c r="N20" s="94">
        <v>0</v>
      </c>
      <c r="O20" s="94">
        <v>0</v>
      </c>
      <c r="P20" s="94">
        <v>0</v>
      </c>
      <c r="Q20" s="94">
        <v>0</v>
      </c>
      <c r="R20" s="95">
        <f t="shared" si="0"/>
        <v>0</v>
      </c>
    </row>
    <row r="21" spans="1:18" ht="20.25" customHeight="1" x14ac:dyDescent="0.2">
      <c r="A21" s="236" t="s">
        <v>279</v>
      </c>
      <c r="B21" s="237"/>
      <c r="C21" s="237"/>
      <c r="D21" s="70">
        <v>16</v>
      </c>
      <c r="E21" s="94">
        <v>0</v>
      </c>
      <c r="F21" s="94">
        <v>0</v>
      </c>
      <c r="G21" s="94">
        <v>0</v>
      </c>
      <c r="H21" s="94">
        <v>0</v>
      </c>
      <c r="I21" s="94">
        <v>0</v>
      </c>
      <c r="J21" s="94">
        <v>12833558</v>
      </c>
      <c r="K21" s="94">
        <v>0</v>
      </c>
      <c r="L21" s="94">
        <v>0</v>
      </c>
      <c r="M21" s="94">
        <v>0</v>
      </c>
      <c r="N21" s="94">
        <v>-12833558</v>
      </c>
      <c r="O21" s="94">
        <v>0</v>
      </c>
      <c r="P21" s="94">
        <v>0</v>
      </c>
      <c r="Q21" s="94">
        <v>0</v>
      </c>
      <c r="R21" s="95">
        <f t="shared" si="0"/>
        <v>0</v>
      </c>
    </row>
    <row r="22" spans="1:18" ht="20.25" customHeight="1" x14ac:dyDescent="0.2">
      <c r="A22" s="236" t="s">
        <v>280</v>
      </c>
      <c r="B22" s="237"/>
      <c r="C22" s="237"/>
      <c r="D22" s="70">
        <v>17</v>
      </c>
      <c r="E22" s="94">
        <v>0</v>
      </c>
      <c r="F22" s="94">
        <v>0</v>
      </c>
      <c r="G22" s="94">
        <v>0</v>
      </c>
      <c r="H22" s="94">
        <v>0</v>
      </c>
      <c r="I22" s="94">
        <v>0</v>
      </c>
      <c r="J22" s="94">
        <v>0</v>
      </c>
      <c r="K22" s="94">
        <v>0</v>
      </c>
      <c r="L22" s="94">
        <v>0</v>
      </c>
      <c r="M22" s="94">
        <v>0</v>
      </c>
      <c r="N22" s="94">
        <v>0</v>
      </c>
      <c r="O22" s="94">
        <v>0</v>
      </c>
      <c r="P22" s="94">
        <v>0</v>
      </c>
      <c r="Q22" s="94">
        <v>0</v>
      </c>
      <c r="R22" s="95">
        <f t="shared" si="0"/>
        <v>0</v>
      </c>
    </row>
    <row r="23" spans="1:18" ht="20.25" customHeight="1" x14ac:dyDescent="0.2">
      <c r="A23" s="236" t="s">
        <v>176</v>
      </c>
      <c r="B23" s="237"/>
      <c r="C23" s="237"/>
      <c r="D23" s="70">
        <v>18</v>
      </c>
      <c r="E23" s="94">
        <v>0</v>
      </c>
      <c r="F23" s="94">
        <v>0</v>
      </c>
      <c r="G23" s="94">
        <v>0</v>
      </c>
      <c r="H23" s="94">
        <v>0</v>
      </c>
      <c r="I23" s="94">
        <v>0</v>
      </c>
      <c r="J23" s="94">
        <v>0</v>
      </c>
      <c r="K23" s="94">
        <v>0</v>
      </c>
      <c r="L23" s="94">
        <v>0</v>
      </c>
      <c r="M23" s="94">
        <v>0</v>
      </c>
      <c r="N23" s="94">
        <v>0</v>
      </c>
      <c r="O23" s="94">
        <v>0</v>
      </c>
      <c r="P23" s="94">
        <v>0</v>
      </c>
      <c r="Q23" s="94">
        <v>0</v>
      </c>
      <c r="R23" s="95">
        <f t="shared" si="0"/>
        <v>0</v>
      </c>
    </row>
    <row r="24" spans="1:18" ht="20.25" customHeight="1" x14ac:dyDescent="0.2">
      <c r="A24" s="236" t="s">
        <v>281</v>
      </c>
      <c r="B24" s="237"/>
      <c r="C24" s="237"/>
      <c r="D24" s="70">
        <v>19</v>
      </c>
      <c r="E24" s="94">
        <v>0</v>
      </c>
      <c r="F24" s="94">
        <v>0</v>
      </c>
      <c r="G24" s="94">
        <v>0</v>
      </c>
      <c r="H24" s="94">
        <v>0</v>
      </c>
      <c r="I24" s="94">
        <v>0</v>
      </c>
      <c r="J24" s="94">
        <v>0</v>
      </c>
      <c r="K24" s="94">
        <v>0</v>
      </c>
      <c r="L24" s="94">
        <v>0</v>
      </c>
      <c r="M24" s="94">
        <v>0</v>
      </c>
      <c r="N24" s="94">
        <v>0</v>
      </c>
      <c r="O24" s="94">
        <v>0</v>
      </c>
      <c r="P24" s="94">
        <v>0</v>
      </c>
      <c r="Q24" s="94">
        <v>0</v>
      </c>
      <c r="R24" s="95">
        <f t="shared" si="0"/>
        <v>0</v>
      </c>
    </row>
    <row r="25" spans="1:18" ht="20.25" customHeight="1" x14ac:dyDescent="0.2">
      <c r="A25" s="236" t="s">
        <v>177</v>
      </c>
      <c r="B25" s="237"/>
      <c r="C25" s="237"/>
      <c r="D25" s="70">
        <v>20</v>
      </c>
      <c r="E25" s="94">
        <v>0</v>
      </c>
      <c r="F25" s="94">
        <v>0</v>
      </c>
      <c r="G25" s="94">
        <v>0</v>
      </c>
      <c r="H25" s="94">
        <v>0</v>
      </c>
      <c r="I25" s="94">
        <v>27334</v>
      </c>
      <c r="J25" s="94">
        <v>0</v>
      </c>
      <c r="K25" s="94">
        <v>0</v>
      </c>
      <c r="L25" s="94">
        <v>0</v>
      </c>
      <c r="M25" s="94">
        <v>0</v>
      </c>
      <c r="N25" s="94">
        <v>6085702</v>
      </c>
      <c r="O25" s="94">
        <v>0</v>
      </c>
      <c r="P25" s="94">
        <v>0</v>
      </c>
      <c r="Q25" s="94">
        <v>0</v>
      </c>
      <c r="R25" s="95">
        <f t="shared" si="0"/>
        <v>6113036</v>
      </c>
    </row>
    <row r="26" spans="1:18" ht="21" customHeight="1" x14ac:dyDescent="0.2">
      <c r="A26" s="238" t="s">
        <v>178</v>
      </c>
      <c r="B26" s="238"/>
      <c r="C26" s="238"/>
      <c r="D26" s="72">
        <v>21</v>
      </c>
      <c r="E26" s="95">
        <f>SUM(E9:E25)</f>
        <v>21608000</v>
      </c>
      <c r="F26" s="95">
        <f t="shared" ref="F26:Q26" si="2">SUM(F9:F25)</f>
        <v>24035</v>
      </c>
      <c r="G26" s="95">
        <f t="shared" si="2"/>
        <v>0</v>
      </c>
      <c r="H26" s="95">
        <f t="shared" si="2"/>
        <v>0</v>
      </c>
      <c r="I26" s="95">
        <f t="shared" si="2"/>
        <v>-74536</v>
      </c>
      <c r="J26" s="95">
        <f t="shared" si="2"/>
        <v>46010709</v>
      </c>
      <c r="K26" s="95">
        <f t="shared" si="2"/>
        <v>0</v>
      </c>
      <c r="L26" s="95">
        <f t="shared" si="2"/>
        <v>5011157</v>
      </c>
      <c r="M26" s="95">
        <f t="shared" si="2"/>
        <v>0</v>
      </c>
      <c r="N26" s="95">
        <f t="shared" si="2"/>
        <v>6085702</v>
      </c>
      <c r="O26" s="95">
        <f t="shared" si="2"/>
        <v>0</v>
      </c>
      <c r="P26" s="95">
        <f t="shared" si="2"/>
        <v>0</v>
      </c>
      <c r="Q26" s="95">
        <f t="shared" si="2"/>
        <v>0</v>
      </c>
      <c r="R26" s="95">
        <f t="shared" si="0"/>
        <v>78665067</v>
      </c>
    </row>
    <row r="27" spans="1:18" ht="21" customHeight="1" x14ac:dyDescent="0.2">
      <c r="A27" s="97"/>
      <c r="B27" s="98"/>
      <c r="C27" s="98"/>
      <c r="D27" s="99"/>
      <c r="E27" s="100"/>
      <c r="F27" s="100"/>
      <c r="G27" s="100"/>
      <c r="H27" s="100"/>
      <c r="I27" s="100"/>
      <c r="J27" s="100"/>
      <c r="K27" s="100"/>
      <c r="L27" s="100"/>
      <c r="M27" s="100"/>
      <c r="N27" s="100"/>
      <c r="O27" s="100"/>
      <c r="P27" s="100"/>
      <c r="Q27" s="100"/>
      <c r="R27" s="100"/>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19685039370078741" right="0.23622047244094491" top="0.35433070866141736" bottom="0.43307086614173229" header="0.19685039370078741" footer="0.19685039370078741"/>
  <pageSetup paperSize="9" scale="81"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4"/>
  <sheetViews>
    <sheetView zoomScale="73" zoomScaleNormal="73" workbookViewId="0">
      <selection activeCell="M23" sqref="M23"/>
    </sheetView>
  </sheetViews>
  <sheetFormatPr defaultRowHeight="12.75" x14ac:dyDescent="0.2"/>
  <cols>
    <col min="1" max="1" width="50.28515625" customWidth="1"/>
    <col min="2" max="2" width="27.28515625" customWidth="1"/>
    <col min="3" max="3" width="12.28515625" customWidth="1"/>
    <col min="4" max="4" width="11.85546875" customWidth="1"/>
    <col min="5" max="5" width="14" customWidth="1"/>
  </cols>
  <sheetData>
    <row r="1" spans="1:9" x14ac:dyDescent="0.2">
      <c r="A1" s="260" t="s">
        <v>302</v>
      </c>
      <c r="B1" s="259"/>
      <c r="C1" s="259"/>
      <c r="D1" s="259"/>
      <c r="E1" s="259"/>
      <c r="F1" s="259"/>
      <c r="G1" s="259"/>
      <c r="H1" s="259"/>
      <c r="I1" s="259"/>
    </row>
    <row r="2" spans="1:9" x14ac:dyDescent="0.2">
      <c r="A2" s="260" t="s">
        <v>303</v>
      </c>
      <c r="B2" s="259"/>
      <c r="C2" s="259"/>
      <c r="D2" s="259"/>
      <c r="E2" s="259"/>
      <c r="F2" s="259"/>
      <c r="G2" s="259"/>
      <c r="H2" s="259"/>
      <c r="I2" s="259"/>
    </row>
    <row r="3" spans="1:9" ht="15" x14ac:dyDescent="0.25">
      <c r="A3" s="261" t="s">
        <v>304</v>
      </c>
      <c r="B3" s="262"/>
      <c r="C3" s="262"/>
      <c r="D3" s="262"/>
      <c r="E3" s="262"/>
      <c r="F3" s="262"/>
      <c r="G3" s="262"/>
      <c r="H3" s="262"/>
      <c r="I3" s="262"/>
    </row>
    <row r="4" spans="1:9" x14ac:dyDescent="0.2">
      <c r="A4" s="254"/>
    </row>
    <row r="5" spans="1:9" ht="18.75" x14ac:dyDescent="0.2">
      <c r="A5" s="257" t="s">
        <v>305</v>
      </c>
      <c r="B5" s="258"/>
    </row>
    <row r="6" spans="1:9" x14ac:dyDescent="0.2">
      <c r="A6" s="254"/>
    </row>
    <row r="7" spans="1:9" x14ac:dyDescent="0.2">
      <c r="A7" s="256" t="s">
        <v>306</v>
      </c>
      <c r="B7" s="256"/>
      <c r="C7" s="256"/>
      <c r="D7" s="256"/>
      <c r="E7" s="256"/>
      <c r="F7" s="256"/>
      <c r="G7" s="256"/>
      <c r="H7" s="256"/>
      <c r="I7" s="256"/>
    </row>
    <row r="8" spans="1:9" ht="36.75" customHeight="1" x14ac:dyDescent="0.2">
      <c r="A8" s="253" t="s">
        <v>307</v>
      </c>
      <c r="B8" s="253"/>
      <c r="C8" s="253"/>
      <c r="D8" s="253"/>
      <c r="E8" s="253"/>
      <c r="F8" s="253"/>
      <c r="G8" s="253"/>
      <c r="H8" s="253"/>
      <c r="I8" s="253"/>
    </row>
    <row r="9" spans="1:9" ht="24.75" customHeight="1" x14ac:dyDescent="0.2">
      <c r="A9" s="253" t="s">
        <v>308</v>
      </c>
      <c r="B9" s="253"/>
      <c r="C9" s="253"/>
      <c r="D9" s="253"/>
      <c r="E9" s="253"/>
      <c r="F9" s="253"/>
      <c r="G9" s="253"/>
      <c r="H9" s="253"/>
      <c r="I9" s="253"/>
    </row>
    <row r="10" spans="1:9" ht="24.75" customHeight="1" x14ac:dyDescent="0.2">
      <c r="A10" s="253" t="s">
        <v>309</v>
      </c>
      <c r="B10" s="253"/>
      <c r="C10" s="253"/>
      <c r="D10" s="253"/>
      <c r="E10" s="253"/>
      <c r="F10" s="253"/>
      <c r="G10" s="253"/>
      <c r="H10" s="253"/>
      <c r="I10" s="253"/>
    </row>
    <row r="11" spans="1:9" ht="24.75" customHeight="1" x14ac:dyDescent="0.2">
      <c r="A11" s="253" t="s">
        <v>310</v>
      </c>
      <c r="B11" s="253"/>
      <c r="C11" s="253"/>
      <c r="D11" s="253"/>
      <c r="E11" s="253"/>
      <c r="F11" s="253"/>
      <c r="G11" s="253"/>
      <c r="H11" s="253"/>
      <c r="I11" s="253"/>
    </row>
    <row r="12" spans="1:9" ht="24.75" customHeight="1" x14ac:dyDescent="0.2">
      <c r="A12" s="256" t="s">
        <v>311</v>
      </c>
      <c r="B12" s="256"/>
      <c r="C12" s="256"/>
      <c r="D12" s="256"/>
      <c r="E12" s="256"/>
      <c r="F12" s="256"/>
      <c r="G12" s="256"/>
      <c r="H12" s="256"/>
      <c r="I12" s="256"/>
    </row>
    <row r="13" spans="1:9" ht="18" customHeight="1" x14ac:dyDescent="0.2">
      <c r="A13" s="256" t="s">
        <v>312</v>
      </c>
      <c r="B13" s="256"/>
      <c r="C13" s="256"/>
      <c r="D13" s="256"/>
      <c r="E13" s="256"/>
      <c r="F13" s="256"/>
      <c r="G13" s="256"/>
      <c r="H13" s="256"/>
      <c r="I13" s="256"/>
    </row>
    <row r="14" spans="1:9" x14ac:dyDescent="0.2">
      <c r="A14" s="255"/>
    </row>
    <row r="15" spans="1:9" ht="27.75" customHeight="1" x14ac:dyDescent="0.2">
      <c r="A15" s="266" t="s">
        <v>313</v>
      </c>
      <c r="B15" s="266"/>
      <c r="C15" s="266"/>
      <c r="D15" s="266"/>
      <c r="E15" s="266"/>
      <c r="F15" s="266"/>
      <c r="G15" s="266"/>
      <c r="H15" s="266"/>
      <c r="I15" s="266"/>
    </row>
    <row r="16" spans="1:9" ht="22.5" customHeight="1" x14ac:dyDescent="0.2">
      <c r="A16" s="254" t="s">
        <v>304</v>
      </c>
    </row>
    <row r="17" spans="1:9" ht="18" customHeight="1" x14ac:dyDescent="0.2">
      <c r="A17" s="253" t="s">
        <v>314</v>
      </c>
      <c r="B17" s="253"/>
      <c r="C17" s="253"/>
      <c r="D17" s="253"/>
      <c r="E17" s="253"/>
      <c r="F17" s="253"/>
      <c r="G17" s="253"/>
      <c r="H17" s="253"/>
      <c r="I17" s="253"/>
    </row>
    <row r="18" spans="1:9" ht="18" customHeight="1" x14ac:dyDescent="0.2">
      <c r="A18" s="253" t="s">
        <v>315</v>
      </c>
      <c r="B18" s="253"/>
      <c r="C18" s="253"/>
      <c r="D18" s="253"/>
      <c r="E18" s="253"/>
      <c r="F18" s="253"/>
      <c r="G18" s="253"/>
      <c r="H18" s="253"/>
      <c r="I18" s="253"/>
    </row>
    <row r="19" spans="1:9" ht="18" customHeight="1" x14ac:dyDescent="0.2">
      <c r="A19" s="253" t="s">
        <v>316</v>
      </c>
      <c r="B19" s="253"/>
      <c r="C19" s="253"/>
      <c r="D19" s="253"/>
      <c r="E19" s="253"/>
      <c r="F19" s="253"/>
      <c r="G19" s="253"/>
      <c r="H19" s="253"/>
      <c r="I19" s="253"/>
    </row>
    <row r="20" spans="1:9" ht="18" customHeight="1" x14ac:dyDescent="0.2">
      <c r="A20" s="253" t="s">
        <v>317</v>
      </c>
      <c r="B20" s="253"/>
      <c r="C20" s="253"/>
      <c r="D20" s="253"/>
      <c r="E20" s="253"/>
      <c r="F20" s="253"/>
      <c r="G20" s="253"/>
      <c r="H20" s="253"/>
      <c r="I20" s="253"/>
    </row>
    <row r="21" spans="1:9" ht="18" customHeight="1" x14ac:dyDescent="0.2">
      <c r="A21" s="253" t="s">
        <v>318</v>
      </c>
      <c r="B21" s="253"/>
      <c r="C21" s="253"/>
      <c r="D21" s="253"/>
      <c r="E21" s="253"/>
      <c r="F21" s="253"/>
      <c r="G21" s="253"/>
      <c r="H21" s="253"/>
      <c r="I21" s="253"/>
    </row>
    <row r="22" spans="1:9" x14ac:dyDescent="0.2">
      <c r="A22" s="255"/>
    </row>
    <row r="23" spans="1:9" ht="27.75" customHeight="1" x14ac:dyDescent="0.2">
      <c r="A23" s="266" t="s">
        <v>319</v>
      </c>
      <c r="B23" s="266"/>
      <c r="C23" s="266"/>
      <c r="D23" s="266"/>
      <c r="E23" s="266"/>
      <c r="F23" s="266"/>
      <c r="G23" s="266"/>
      <c r="H23" s="266"/>
      <c r="I23" s="266"/>
    </row>
    <row r="24" spans="1:9" ht="38.25" customHeight="1" x14ac:dyDescent="0.2">
      <c r="A24" s="253" t="s">
        <v>320</v>
      </c>
      <c r="B24" s="253"/>
      <c r="C24" s="253"/>
      <c r="D24" s="253"/>
      <c r="E24" s="253"/>
      <c r="F24" s="253"/>
      <c r="G24" s="253"/>
      <c r="H24" s="253"/>
      <c r="I24" s="253"/>
    </row>
    <row r="25" spans="1:9" ht="39" customHeight="1" x14ac:dyDescent="0.2">
      <c r="A25" s="266" t="s">
        <v>321</v>
      </c>
      <c r="B25" s="266"/>
      <c r="C25" s="266"/>
      <c r="D25" s="266"/>
      <c r="E25" s="266"/>
      <c r="F25" s="266"/>
      <c r="G25" s="266"/>
      <c r="H25" s="266"/>
      <c r="I25" s="266"/>
    </row>
    <row r="26" spans="1:9" ht="31.5" customHeight="1" x14ac:dyDescent="0.2">
      <c r="A26" s="253" t="s">
        <v>322</v>
      </c>
      <c r="B26" s="253"/>
      <c r="C26" s="253"/>
      <c r="D26" s="253"/>
      <c r="E26" s="253"/>
      <c r="F26" s="253"/>
      <c r="G26" s="253"/>
      <c r="H26" s="253"/>
      <c r="I26" s="253"/>
    </row>
    <row r="27" spans="1:9" ht="39.75" customHeight="1" x14ac:dyDescent="0.2">
      <c r="A27" s="253" t="s">
        <v>323</v>
      </c>
      <c r="B27" s="253"/>
      <c r="C27" s="253"/>
      <c r="D27" s="253"/>
      <c r="E27" s="253"/>
      <c r="F27" s="253"/>
      <c r="G27" s="253"/>
      <c r="H27" s="253"/>
      <c r="I27" s="253"/>
    </row>
    <row r="28" spans="1:9" ht="27.75" customHeight="1" x14ac:dyDescent="0.2">
      <c r="A28" s="253" t="s">
        <v>324</v>
      </c>
      <c r="B28" s="253"/>
      <c r="C28" s="253"/>
      <c r="D28" s="253"/>
      <c r="E28" s="253"/>
      <c r="F28" s="253"/>
      <c r="G28" s="253"/>
      <c r="H28" s="253"/>
      <c r="I28" s="253"/>
    </row>
    <row r="29" spans="1:9" s="267" customFormat="1" ht="21.75" customHeight="1" x14ac:dyDescent="0.2">
      <c r="A29" s="253" t="s">
        <v>325</v>
      </c>
      <c r="B29" s="256"/>
      <c r="C29" s="256"/>
      <c r="D29" s="256"/>
      <c r="E29" s="256"/>
      <c r="F29" s="256"/>
      <c r="G29" s="256"/>
      <c r="H29" s="256"/>
      <c r="I29" s="256"/>
    </row>
    <row r="30" spans="1:9" s="267" customFormat="1" ht="25.5" customHeight="1" thickBot="1" x14ac:dyDescent="0.25">
      <c r="A30" s="268" t="s">
        <v>326</v>
      </c>
      <c r="B30" s="268"/>
      <c r="C30" s="269" t="s">
        <v>327</v>
      </c>
      <c r="D30" s="269" t="s">
        <v>328</v>
      </c>
      <c r="E30" s="270"/>
      <c r="F30" s="270"/>
    </row>
    <row r="31" spans="1:9" s="267" customFormat="1" ht="19.5" customHeight="1" x14ac:dyDescent="0.2">
      <c r="A31" s="271" t="s">
        <v>329</v>
      </c>
      <c r="B31" s="272"/>
      <c r="C31" s="273">
        <v>16718</v>
      </c>
      <c r="D31" s="273">
        <f>+[1]vanbilančna!B11/1000</f>
        <v>18429.131879999997</v>
      </c>
      <c r="E31" s="270"/>
      <c r="F31" s="274"/>
    </row>
    <row r="32" spans="1:9" s="267" customFormat="1" ht="19.5" customHeight="1" x14ac:dyDescent="0.2">
      <c r="A32" s="275" t="s">
        <v>330</v>
      </c>
      <c r="B32" s="275"/>
      <c r="C32" s="273">
        <v>20079</v>
      </c>
      <c r="D32" s="273">
        <f>+[1]vanbilančna!B3/1000</f>
        <v>29326.07475</v>
      </c>
      <c r="E32" s="270"/>
      <c r="F32" s="274"/>
    </row>
    <row r="33" spans="1:9" s="267" customFormat="1" ht="18.75" customHeight="1" x14ac:dyDescent="0.25">
      <c r="A33" s="275" t="s">
        <v>331</v>
      </c>
      <c r="B33" s="275"/>
      <c r="C33" s="273">
        <v>7107</v>
      </c>
      <c r="D33" s="273">
        <f>+[1]vanbilančna!B4/1000</f>
        <v>6619.1112400000002</v>
      </c>
      <c r="E33" s="270"/>
      <c r="F33" s="276"/>
    </row>
    <row r="34" spans="1:9" s="267" customFormat="1" ht="12.75" customHeight="1" x14ac:dyDescent="0.2">
      <c r="A34" s="271" t="s">
        <v>332</v>
      </c>
      <c r="B34" s="272"/>
      <c r="C34" s="277">
        <v>128</v>
      </c>
      <c r="D34" s="273">
        <f>+[1]vanbilančna!B5/1000</f>
        <v>221.60959</v>
      </c>
      <c r="E34" s="270"/>
      <c r="F34" s="270"/>
    </row>
    <row r="35" spans="1:9" s="267" customFormat="1" ht="16.5" customHeight="1" thickBot="1" x14ac:dyDescent="0.25">
      <c r="A35" s="271" t="s">
        <v>333</v>
      </c>
      <c r="B35" s="272"/>
      <c r="C35" s="278">
        <v>33</v>
      </c>
      <c r="D35" s="279">
        <f>+[1]vanbilančna!B6/1000</f>
        <v>33.180699999999995</v>
      </c>
    </row>
    <row r="36" spans="1:9" ht="19.5" customHeight="1" thickBot="1" x14ac:dyDescent="0.25">
      <c r="A36" s="275" t="s">
        <v>334</v>
      </c>
      <c r="B36" s="275"/>
      <c r="C36" s="278">
        <v>-281</v>
      </c>
      <c r="D36" s="280">
        <f>+[1]vanbilančna!B7/1000</f>
        <v>-328.99345</v>
      </c>
    </row>
    <row r="37" spans="1:9" ht="19.5" customHeight="1" thickBot="1" x14ac:dyDescent="0.25">
      <c r="A37" s="281" t="s">
        <v>335</v>
      </c>
      <c r="B37" s="282"/>
      <c r="C37" s="283">
        <v>43784</v>
      </c>
      <c r="D37" s="283">
        <f>SUM(D31:D36)</f>
        <v>54300.114709999994</v>
      </c>
    </row>
    <row r="38" spans="1:9" ht="24" customHeight="1" x14ac:dyDescent="0.2">
      <c r="A38" s="266" t="s">
        <v>336</v>
      </c>
      <c r="B38" s="266"/>
      <c r="C38" s="266"/>
      <c r="D38" s="266"/>
      <c r="E38" s="266"/>
      <c r="F38" s="266"/>
      <c r="G38" s="266"/>
      <c r="H38" s="266"/>
      <c r="I38" s="266"/>
    </row>
    <row r="39" spans="1:9" ht="15.75" customHeight="1" x14ac:dyDescent="0.2">
      <c r="A39" s="284" t="s">
        <v>337</v>
      </c>
      <c r="B39" s="284"/>
      <c r="C39" s="284"/>
      <c r="D39" s="284"/>
      <c r="E39" s="284"/>
      <c r="F39" s="285"/>
      <c r="G39" s="285"/>
      <c r="H39" s="285"/>
      <c r="I39" s="285"/>
    </row>
    <row r="40" spans="1:9" ht="24" customHeight="1" x14ac:dyDescent="0.2">
      <c r="A40" s="286" t="s">
        <v>4</v>
      </c>
      <c r="B40" s="287" t="s">
        <v>326</v>
      </c>
      <c r="C40" s="287"/>
      <c r="D40" s="287"/>
      <c r="E40" s="287"/>
      <c r="F40" s="285"/>
      <c r="G40" s="285"/>
      <c r="H40" s="285"/>
      <c r="I40" s="285"/>
    </row>
    <row r="41" spans="1:9" ht="24" customHeight="1" x14ac:dyDescent="0.2">
      <c r="A41" s="286" t="s">
        <v>338</v>
      </c>
      <c r="B41" s="286"/>
      <c r="C41" s="285"/>
      <c r="D41" s="285"/>
      <c r="E41" s="285"/>
      <c r="F41" s="285"/>
    </row>
    <row r="42" spans="1:9" ht="24" customHeight="1" x14ac:dyDescent="0.2">
      <c r="A42" s="288"/>
      <c r="B42" s="285" t="s">
        <v>194</v>
      </c>
      <c r="C42" s="285" t="s">
        <v>190</v>
      </c>
    </row>
    <row r="43" spans="1:9" ht="24" customHeight="1" x14ac:dyDescent="0.2">
      <c r="A43" s="289"/>
      <c r="B43" s="290" t="s">
        <v>339</v>
      </c>
      <c r="C43" s="285" t="s">
        <v>340</v>
      </c>
    </row>
    <row r="44" spans="1:9" ht="24" customHeight="1" x14ac:dyDescent="0.2">
      <c r="A44" s="286" t="s">
        <v>338</v>
      </c>
      <c r="B44" s="285"/>
      <c r="C44" s="285"/>
    </row>
    <row r="45" spans="1:9" ht="24" customHeight="1" x14ac:dyDescent="0.2">
      <c r="A45" s="291" t="s">
        <v>341</v>
      </c>
      <c r="B45" s="292">
        <f>+'[1]rdg i bilanca'!F9</f>
        <v>4149339.75</v>
      </c>
      <c r="C45" s="292">
        <f>+'[1]rdg i bilanca'!L9</f>
        <v>3584074.3500000006</v>
      </c>
    </row>
    <row r="46" spans="1:9" ht="24" customHeight="1" x14ac:dyDescent="0.2">
      <c r="A46" s="291" t="s">
        <v>342</v>
      </c>
      <c r="B46" s="292">
        <f>+'[1]rdg i bilanca'!F10</f>
        <v>340544.88</v>
      </c>
      <c r="C46" s="292">
        <f>+'[1]rdg i bilanca'!L10</f>
        <v>289349.67000000004</v>
      </c>
    </row>
    <row r="47" spans="1:9" ht="24" customHeight="1" x14ac:dyDescent="0.2">
      <c r="A47" s="291" t="s">
        <v>343</v>
      </c>
      <c r="B47" s="292">
        <f>+'[1]rdg i bilanca'!F11</f>
        <v>3411715.8</v>
      </c>
      <c r="C47" s="292">
        <f>+'[1]rdg i bilanca'!L11</f>
        <v>4027190.68</v>
      </c>
    </row>
    <row r="48" spans="1:9" ht="24" customHeight="1" x14ac:dyDescent="0.2">
      <c r="A48" s="291" t="s">
        <v>344</v>
      </c>
      <c r="B48" s="292">
        <f>+'[1]rdg i bilanca'!F12</f>
        <v>1026103.85</v>
      </c>
      <c r="C48" s="292">
        <f>+'[1]rdg i bilanca'!L12</f>
        <v>1222355.49</v>
      </c>
    </row>
    <row r="49" spans="1:3" ht="24" customHeight="1" x14ac:dyDescent="0.2">
      <c r="A49" s="291" t="s">
        <v>345</v>
      </c>
      <c r="B49" s="292">
        <f>+'[1]rdg i bilanca'!F13</f>
        <v>5194892.43</v>
      </c>
      <c r="C49" s="292">
        <f>+'[1]rdg i bilanca'!L13</f>
        <v>3737789.62</v>
      </c>
    </row>
    <row r="50" spans="1:3" ht="24" customHeight="1" x14ac:dyDescent="0.2">
      <c r="A50" s="293" t="s">
        <v>165</v>
      </c>
      <c r="B50" s="294">
        <f>SUM(B45:B49)</f>
        <v>14122596.709999999</v>
      </c>
      <c r="C50" s="294">
        <f>SUM(C45:C49)</f>
        <v>12860759.810000002</v>
      </c>
    </row>
    <row r="51" spans="1:3" ht="15.75" customHeight="1" x14ac:dyDescent="0.2">
      <c r="A51" s="286" t="s">
        <v>346</v>
      </c>
      <c r="B51" s="285"/>
      <c r="C51" s="285"/>
    </row>
    <row r="52" spans="1:3" ht="24" customHeight="1" x14ac:dyDescent="0.2">
      <c r="A52" s="295" t="s">
        <v>341</v>
      </c>
      <c r="B52" s="292">
        <f>+'[1]rdg i bilanca'!F17</f>
        <v>-196445.05000000002</v>
      </c>
      <c r="C52" s="292">
        <f>+'[1]rdg i bilanca'!L17</f>
        <v>-292151.92000000004</v>
      </c>
    </row>
    <row r="53" spans="1:3" ht="24" customHeight="1" x14ac:dyDescent="0.2">
      <c r="A53" s="295" t="s">
        <v>342</v>
      </c>
      <c r="B53" s="292">
        <f>+'[1]rdg i bilanca'!F18</f>
        <v>-244263.28</v>
      </c>
      <c r="C53" s="292">
        <f>+'[1]rdg i bilanca'!L18</f>
        <v>-202085.37</v>
      </c>
    </row>
    <row r="54" spans="1:3" ht="24" customHeight="1" x14ac:dyDescent="0.2">
      <c r="A54" s="295" t="s">
        <v>343</v>
      </c>
      <c r="B54" s="292">
        <f>+'[1]rdg i bilanca'!F19</f>
        <v>-1548200.1600000001</v>
      </c>
      <c r="C54" s="292">
        <f>+'[1]rdg i bilanca'!L19</f>
        <v>-1859461.8</v>
      </c>
    </row>
    <row r="55" spans="1:3" ht="24" customHeight="1" x14ac:dyDescent="0.2">
      <c r="A55" s="295" t="s">
        <v>345</v>
      </c>
      <c r="B55" s="292">
        <f>+'[1]rdg i bilanca'!F20</f>
        <v>-29837.24</v>
      </c>
      <c r="C55" s="292">
        <f>+'[1]rdg i bilanca'!L20</f>
        <v>-24891.43</v>
      </c>
    </row>
    <row r="56" spans="1:3" ht="24" customHeight="1" x14ac:dyDescent="0.2">
      <c r="A56" s="293" t="s">
        <v>165</v>
      </c>
      <c r="B56" s="294">
        <f>SUM(B52:B55)</f>
        <v>-2018745.7300000002</v>
      </c>
      <c r="C56" s="294">
        <f>SUM(C52:C55)</f>
        <v>-2378590.52</v>
      </c>
    </row>
    <row r="57" spans="1:3" ht="24" customHeight="1" x14ac:dyDescent="0.2">
      <c r="A57" s="286" t="s">
        <v>347</v>
      </c>
      <c r="B57" s="285"/>
      <c r="C57" s="285"/>
    </row>
    <row r="58" spans="1:3" ht="24" customHeight="1" x14ac:dyDescent="0.2">
      <c r="A58" s="291" t="s">
        <v>348</v>
      </c>
      <c r="B58" s="296">
        <f>+'[1]rdg i bilanca'!F24</f>
        <v>1471187.81</v>
      </c>
      <c r="C58" s="296">
        <f>+'[1]rdg i bilanca'!L24</f>
        <v>1535766.08</v>
      </c>
    </row>
    <row r="59" spans="1:3" ht="24" customHeight="1" x14ac:dyDescent="0.2">
      <c r="A59" s="291" t="s">
        <v>349</v>
      </c>
      <c r="B59" s="296">
        <f>+'[1]rdg i bilanca'!F25+'[1]ikb upiti'!H73</f>
        <v>1593198.3599999999</v>
      </c>
      <c r="C59" s="296">
        <f>+'[1]rdg i bilanca'!L25+'[1]ikb upiti'!P73</f>
        <v>1679218.24</v>
      </c>
    </row>
    <row r="60" spans="1:3" ht="24" customHeight="1" x14ac:dyDescent="0.2">
      <c r="A60" s="293" t="s">
        <v>165</v>
      </c>
      <c r="B60" s="297">
        <f>+B59+B58</f>
        <v>3064386.17</v>
      </c>
      <c r="C60" s="297">
        <f>+C59+C58</f>
        <v>3214984.3200000003</v>
      </c>
    </row>
    <row r="61" spans="1:3" ht="24" customHeight="1" x14ac:dyDescent="0.2">
      <c r="A61" s="286" t="s">
        <v>350</v>
      </c>
      <c r="B61" s="285"/>
      <c r="C61" s="285"/>
    </row>
    <row r="62" spans="1:3" ht="24" customHeight="1" x14ac:dyDescent="0.2">
      <c r="A62" s="291" t="s">
        <v>351</v>
      </c>
      <c r="B62" s="296">
        <f>+'[1]rdg i bilanca'!F29</f>
        <v>-105125.43000000001</v>
      </c>
      <c r="C62" s="296">
        <f>+'[1]rdg i bilanca'!L29</f>
        <v>-108595.37</v>
      </c>
    </row>
    <row r="63" spans="1:3" ht="24" customHeight="1" x14ac:dyDescent="0.2">
      <c r="A63" s="291" t="s">
        <v>352</v>
      </c>
      <c r="B63" s="296">
        <f>+'[1]rdg i bilanca'!F30</f>
        <v>-31109.88</v>
      </c>
      <c r="C63" s="296">
        <f>+'[1]rdg i bilanca'!L30</f>
        <v>-38840.46</v>
      </c>
    </row>
    <row r="64" spans="1:3" ht="24" customHeight="1" x14ac:dyDescent="0.2">
      <c r="A64" s="291" t="s">
        <v>353</v>
      </c>
      <c r="B64" s="296">
        <f>+'[1]rdg i bilanca'!F31</f>
        <v>-253751.59</v>
      </c>
      <c r="C64" s="296">
        <f>+'[1]rdg i bilanca'!L31</f>
        <v>-281790.95</v>
      </c>
    </row>
    <row r="65" spans="1:3" ht="24" customHeight="1" x14ac:dyDescent="0.2">
      <c r="A65" s="291" t="s">
        <v>354</v>
      </c>
      <c r="B65" s="296">
        <f>+'[1]rdg i bilanca'!F32</f>
        <v>-9099.7200000000012</v>
      </c>
      <c r="C65" s="296">
        <f>+'[1]rdg i bilanca'!L32</f>
        <v>-22397</v>
      </c>
    </row>
    <row r="66" spans="1:3" ht="24" customHeight="1" x14ac:dyDescent="0.2">
      <c r="A66" s="293" t="s">
        <v>165</v>
      </c>
      <c r="B66" s="297">
        <f>+B65+B64+B63+B62</f>
        <v>-399086.62</v>
      </c>
      <c r="C66" s="297">
        <f>+C65+C64+C63+C62</f>
        <v>-451623.78</v>
      </c>
    </row>
    <row r="67" spans="1:3" ht="24" customHeight="1" x14ac:dyDescent="0.2">
      <c r="A67" s="263" t="s">
        <v>355</v>
      </c>
      <c r="B67" s="285"/>
      <c r="C67" s="285"/>
    </row>
    <row r="68" spans="1:3" ht="24" customHeight="1" x14ac:dyDescent="0.2">
      <c r="A68" s="264" t="s">
        <v>356</v>
      </c>
      <c r="B68" s="298">
        <f>+'[1]rdg i bilanca'!F36</f>
        <v>-3408339.62</v>
      </c>
      <c r="C68" s="298">
        <f>+'[1]rdg i bilanca'!L36</f>
        <v>-3947949.39</v>
      </c>
    </row>
    <row r="69" spans="1:3" ht="24" customHeight="1" x14ac:dyDescent="0.2">
      <c r="A69" s="264" t="s">
        <v>357</v>
      </c>
      <c r="B69" s="298">
        <f>+'[1]rdg i bilanca'!F37</f>
        <v>-1806792.3799999997</v>
      </c>
      <c r="C69" s="298">
        <f>+'[1]rdg i bilanca'!L37</f>
        <v>-2014975.3099999998</v>
      </c>
    </row>
    <row r="70" spans="1:3" ht="24" customHeight="1" x14ac:dyDescent="0.2">
      <c r="A70" s="264" t="s">
        <v>358</v>
      </c>
      <c r="B70" s="298">
        <f>+'[1]rdg i bilanca'!F38</f>
        <v>0</v>
      </c>
      <c r="C70" s="298">
        <f>+'[1]rdg i bilanca'!L38</f>
        <v>0</v>
      </c>
    </row>
    <row r="71" spans="1:3" ht="24" customHeight="1" x14ac:dyDescent="0.2">
      <c r="A71" s="264" t="s">
        <v>80</v>
      </c>
      <c r="B71" s="298">
        <f>+'[1]rdg i bilanca'!F39</f>
        <v>-270049.40000000002</v>
      </c>
      <c r="C71" s="298">
        <f>+'[1]rdg i bilanca'!L39</f>
        <v>-282135.53999999998</v>
      </c>
    </row>
    <row r="72" spans="1:3" ht="24" customHeight="1" x14ac:dyDescent="0.2">
      <c r="A72" s="293" t="s">
        <v>165</v>
      </c>
      <c r="B72" s="299">
        <f>+B71+B70+B69+B68</f>
        <v>-5485181.4000000004</v>
      </c>
      <c r="C72" s="299">
        <f>+C71+C70+C69+C68</f>
        <v>-6245060.2400000002</v>
      </c>
    </row>
    <row r="73" spans="1:3" ht="9" customHeight="1" x14ac:dyDescent="0.2">
      <c r="A73" s="300"/>
      <c r="B73" s="285"/>
      <c r="C73" s="285"/>
    </row>
    <row r="74" spans="1:3" ht="24" customHeight="1" x14ac:dyDescent="0.2">
      <c r="A74" s="263" t="s">
        <v>359</v>
      </c>
      <c r="B74" s="301">
        <f>+'[1]ikb upiti'!H183</f>
        <v>7275221.1399999997</v>
      </c>
      <c r="C74" s="301">
        <f>+'[1]ikb upiti'!P183</f>
        <v>6085702.4000000004</v>
      </c>
    </row>
    <row r="75" spans="1:3" ht="24" customHeight="1" x14ac:dyDescent="0.2">
      <c r="A75" s="302" t="s">
        <v>360</v>
      </c>
      <c r="B75" s="303">
        <f>+B74/148000</f>
        <v>49.156899594594591</v>
      </c>
      <c r="C75" s="303">
        <f>+C74/148000</f>
        <v>41.119610810810812</v>
      </c>
    </row>
    <row r="76" spans="1:3" ht="24" customHeight="1" x14ac:dyDescent="0.2">
      <c r="A76" s="302" t="s">
        <v>361</v>
      </c>
      <c r="B76" s="303">
        <f>+B75</f>
        <v>49.156899594594591</v>
      </c>
      <c r="C76" s="303">
        <f>+C75</f>
        <v>41.119610810810812</v>
      </c>
    </row>
    <row r="77" spans="1:3" ht="3.75" customHeight="1" x14ac:dyDescent="0.2">
      <c r="A77" s="304"/>
      <c r="B77" s="305"/>
      <c r="C77" s="306"/>
    </row>
    <row r="78" spans="1:3" ht="36" customHeight="1" x14ac:dyDescent="0.2">
      <c r="A78" s="307" t="s">
        <v>362</v>
      </c>
      <c r="B78" s="265" t="s">
        <v>327</v>
      </c>
      <c r="C78" s="265" t="s">
        <v>328</v>
      </c>
    </row>
    <row r="79" spans="1:3" ht="24" customHeight="1" x14ac:dyDescent="0.2">
      <c r="A79" s="308" t="s">
        <v>363</v>
      </c>
      <c r="B79" s="309">
        <f>-[1]bilanca!H2</f>
        <v>18017132.48</v>
      </c>
      <c r="C79" s="309">
        <f>-[1]bilanca!J2</f>
        <v>17220091.57</v>
      </c>
    </row>
    <row r="80" spans="1:3" ht="19.5" customHeight="1" x14ac:dyDescent="0.2">
      <c r="A80" s="308" t="s">
        <v>364</v>
      </c>
      <c r="B80" s="309">
        <f>-[1]bilanca!H32-[1]bilanca!H42</f>
        <v>191282697.65000001</v>
      </c>
      <c r="C80" s="309">
        <f>-[1]bilanca!J32-[1]bilanca!J42</f>
        <v>203479426.72999999</v>
      </c>
    </row>
    <row r="81" spans="1:9" ht="24" customHeight="1" x14ac:dyDescent="0.2">
      <c r="A81" s="308" t="s">
        <v>365</v>
      </c>
      <c r="B81" s="309">
        <f>-[1]bilanca!H14</f>
        <v>173733385.19</v>
      </c>
      <c r="C81" s="309">
        <f>-[1]bilanca!J14</f>
        <v>173801475.19</v>
      </c>
    </row>
    <row r="82" spans="1:9" ht="24" customHeight="1" x14ac:dyDescent="0.2">
      <c r="A82" s="308" t="s">
        <v>366</v>
      </c>
      <c r="B82" s="309">
        <f>-[1]bilanca!H23</f>
        <v>14463980.210000001</v>
      </c>
      <c r="C82" s="309">
        <f>-[1]bilanca!J23</f>
        <v>14930091.460000001</v>
      </c>
    </row>
    <row r="83" spans="1:9" ht="24" customHeight="1" x14ac:dyDescent="0.2">
      <c r="A83" s="308" t="s">
        <v>367</v>
      </c>
      <c r="B83" s="309"/>
      <c r="C83" s="309"/>
      <c r="D83" s="285"/>
      <c r="F83" s="285"/>
      <c r="G83" s="285"/>
    </row>
    <row r="84" spans="1:9" ht="24" customHeight="1" x14ac:dyDescent="0.2">
      <c r="A84" s="308" t="s">
        <v>368</v>
      </c>
      <c r="B84" s="309">
        <f>-[1]bilanca!H3</f>
        <v>300463446.16000003</v>
      </c>
      <c r="C84" s="309">
        <f>-[1]bilanca!J3</f>
        <v>296570534.56</v>
      </c>
      <c r="D84" s="310"/>
      <c r="E84" s="310"/>
      <c r="F84" s="285"/>
      <c r="G84" s="285"/>
    </row>
    <row r="85" spans="1:9" ht="24" customHeight="1" x14ac:dyDescent="0.2">
      <c r="A85" s="293" t="s">
        <v>165</v>
      </c>
      <c r="B85" s="311">
        <f>SUM(B79:B84)</f>
        <v>697960641.69000006</v>
      </c>
      <c r="C85" s="311">
        <f>SUM(C79:C84)</f>
        <v>706001619.50999999</v>
      </c>
      <c r="D85" s="312"/>
      <c r="F85" s="285"/>
      <c r="G85" s="285"/>
    </row>
    <row r="86" spans="1:9" ht="24" customHeight="1" x14ac:dyDescent="0.2">
      <c r="A86" s="286" t="s">
        <v>369</v>
      </c>
      <c r="B86" s="313"/>
      <c r="C86" s="313"/>
      <c r="D86" s="285"/>
      <c r="F86" s="285"/>
      <c r="G86" s="285"/>
    </row>
    <row r="87" spans="1:9" ht="24" customHeight="1" x14ac:dyDescent="0.2">
      <c r="A87" s="314" t="s">
        <v>363</v>
      </c>
      <c r="B87" s="309">
        <f>+[1]bilanca!H129+[1]bilanca!H68</f>
        <v>5159130.29</v>
      </c>
      <c r="C87" s="309">
        <f>+[1]bilanca!J129+[1]bilanca!J68</f>
        <v>4828395.1400000006</v>
      </c>
      <c r="D87" s="285"/>
      <c r="F87" s="285"/>
      <c r="G87" s="285"/>
    </row>
    <row r="88" spans="1:9" ht="24" customHeight="1" x14ac:dyDescent="0.2">
      <c r="A88" s="314" t="s">
        <v>364</v>
      </c>
      <c r="B88" s="309">
        <f>+[1]bilanca!H110+[1]bilanca!H115</f>
        <v>526170918.06</v>
      </c>
      <c r="C88" s="309">
        <f>+[1]bilanca!J110+[1]bilanca!J115</f>
        <v>527322692.52000004</v>
      </c>
      <c r="D88" s="285"/>
      <c r="F88" s="285"/>
      <c r="G88" s="285"/>
    </row>
    <row r="89" spans="1:9" ht="24" customHeight="1" x14ac:dyDescent="0.2">
      <c r="A89" s="314" t="s">
        <v>365</v>
      </c>
      <c r="B89" s="309">
        <f>+[1]bilanca!H82</f>
        <v>135831052.53999999</v>
      </c>
      <c r="C89" s="309">
        <f>+[1]bilanca!J82</f>
        <v>144073986.47999999</v>
      </c>
      <c r="D89" s="285"/>
    </row>
    <row r="90" spans="1:9" ht="24" customHeight="1" x14ac:dyDescent="0.2">
      <c r="A90" s="314" t="s">
        <v>366</v>
      </c>
      <c r="B90" s="309">
        <f>+[1]bilanca!H96</f>
        <v>41062311.829999998</v>
      </c>
      <c r="C90" s="309">
        <f>+[1]bilanca!J96</f>
        <v>38727531.590000004</v>
      </c>
      <c r="D90" s="285"/>
      <c r="F90" s="285"/>
      <c r="G90" s="285"/>
    </row>
    <row r="91" spans="1:9" ht="24" customHeight="1" x14ac:dyDescent="0.2">
      <c r="A91" s="293" t="s">
        <v>165</v>
      </c>
      <c r="B91" s="311">
        <f>SUM(B87:B90)</f>
        <v>708223412.72000003</v>
      </c>
      <c r="C91" s="311">
        <f>SUM(C87:C90)</f>
        <v>714952605.73000002</v>
      </c>
      <c r="D91" s="312"/>
      <c r="F91" s="315"/>
      <c r="G91" s="285"/>
    </row>
    <row r="92" spans="1:9" ht="24" customHeight="1" x14ac:dyDescent="0.2">
      <c r="A92" s="300" t="s">
        <v>370</v>
      </c>
      <c r="B92" s="300"/>
      <c r="C92" s="300"/>
      <c r="H92" s="285"/>
      <c r="I92" s="285"/>
    </row>
    <row r="93" spans="1:9" x14ac:dyDescent="0.2">
      <c r="G93" s="316"/>
    </row>
    <row r="94" spans="1:9" ht="24" customHeight="1" x14ac:dyDescent="0.2">
      <c r="A94" s="317" t="s">
        <v>371</v>
      </c>
      <c r="B94" s="285"/>
      <c r="C94" s="285"/>
      <c r="D94" s="285"/>
      <c r="E94" s="285"/>
      <c r="G94" s="316"/>
      <c r="H94" s="285"/>
      <c r="I94" s="285"/>
    </row>
    <row r="95" spans="1:9" ht="24" customHeight="1" x14ac:dyDescent="0.2">
      <c r="A95" s="318" t="s">
        <v>372</v>
      </c>
      <c r="B95" s="318"/>
      <c r="C95" s="318"/>
      <c r="D95" s="318"/>
      <c r="E95" s="318"/>
      <c r="G95" s="316"/>
      <c r="H95" s="285"/>
      <c r="I95" s="285"/>
    </row>
    <row r="96" spans="1:9" ht="42" customHeight="1" thickBot="1" x14ac:dyDescent="0.25">
      <c r="A96" s="319" t="s">
        <v>373</v>
      </c>
      <c r="B96" s="320" t="s">
        <v>374</v>
      </c>
      <c r="C96" s="320" t="s">
        <v>375</v>
      </c>
      <c r="D96" s="321" t="s">
        <v>376</v>
      </c>
      <c r="E96" s="321" t="s">
        <v>377</v>
      </c>
      <c r="G96" s="316"/>
    </row>
    <row r="97" spans="1:11" ht="24" customHeight="1" x14ac:dyDescent="0.2">
      <c r="A97" s="322" t="s">
        <v>378</v>
      </c>
      <c r="B97" s="323">
        <f>+'[2]rdg 06 2025 SEGMENTI'!$C$4</f>
        <v>4053776.3400000003</v>
      </c>
      <c r="C97" s="323">
        <f>+'[2]rdg 06 2025 SEGMENTI'!$D$4</f>
        <v>3846717.0500000003</v>
      </c>
      <c r="D97" s="323">
        <f>+'[2]rdg 06 2025 SEGMENTI'!$E$4+'[2]rdg 06 2025 SEGMENTI'!$F$4</f>
        <v>4960266.42</v>
      </c>
      <c r="E97" s="323">
        <f>+D97+C97+B97</f>
        <v>12860759.810000001</v>
      </c>
      <c r="G97" s="316"/>
      <c r="H97" s="316"/>
    </row>
    <row r="98" spans="1:11" ht="24" customHeight="1" x14ac:dyDescent="0.2">
      <c r="A98" s="322" t="s">
        <v>379</v>
      </c>
      <c r="B98" s="324">
        <f>+'[2]rdg 06 2025 SEGMENTI'!$C$33</f>
        <v>-1871857.89</v>
      </c>
      <c r="C98" s="324">
        <f>+'[2]rdg 06 2025 SEGMENTI'!$D$33</f>
        <v>-476944.44000000006</v>
      </c>
      <c r="D98" s="324">
        <f>+'[2]rdg 06 2025 SEGMENTI'!$E$33</f>
        <v>-31674.569999999996</v>
      </c>
      <c r="E98" s="324">
        <f>SUM(B98:D98)</f>
        <v>-2380476.9</v>
      </c>
      <c r="G98" s="316"/>
      <c r="H98" s="325"/>
    </row>
    <row r="99" spans="1:11" ht="24" customHeight="1" x14ac:dyDescent="0.2">
      <c r="A99" s="322" t="s">
        <v>380</v>
      </c>
      <c r="B99" s="324">
        <f>+'[2]rdg 06 2025 SEGMENTI'!$C$162</f>
        <v>-26318.944999999971</v>
      </c>
      <c r="C99" s="323">
        <f>+'[2]rdg 06 2025 SEGMENTI'!$D$162+235</f>
        <v>386266.8949999999</v>
      </c>
      <c r="D99" s="323">
        <f>+'[2]rdg 06 2025 SEGMENTI'!$F$162</f>
        <v>6613.35</v>
      </c>
      <c r="E99" s="323">
        <f>SUM(B99:D99)</f>
        <v>366561.29999999993</v>
      </c>
      <c r="G99" s="316"/>
    </row>
    <row r="100" spans="1:11" ht="24" customHeight="1" x14ac:dyDescent="0.2">
      <c r="A100" s="322" t="s">
        <v>381</v>
      </c>
      <c r="B100" s="323">
        <f>+'[2]rdg 06 2025 SEGMENTI'!$C$56</f>
        <v>1235064.9300000002</v>
      </c>
      <c r="C100" s="323">
        <f>+'[2]rdg 06 2025 SEGMENTI'!$D$56</f>
        <v>1769470.69</v>
      </c>
      <c r="D100" s="323"/>
      <c r="E100" s="323">
        <f>+D100+C100+B100</f>
        <v>3004535.62</v>
      </c>
      <c r="G100" s="316"/>
    </row>
    <row r="101" spans="1:11" ht="24" customHeight="1" x14ac:dyDescent="0.2">
      <c r="A101" s="322" t="s">
        <v>382</v>
      </c>
      <c r="B101" s="324">
        <f>+'[2]rdg 06 2025 SEGMENTI'!C65</f>
        <v>-262204.603</v>
      </c>
      <c r="C101" s="324">
        <f>+'[2]rdg 06 2025 SEGMENTI'!D65</f>
        <v>-126807.772</v>
      </c>
      <c r="D101" s="324">
        <f>+'[2]rdg 06 2025 SEGMENTI'!E65+'[2]rdg 06 2025 SEGMENTI'!$F$65</f>
        <v>-62611.404999999999</v>
      </c>
      <c r="E101" s="324">
        <f>+D101+C101+B101</f>
        <v>-451623.78</v>
      </c>
      <c r="F101" s="325"/>
      <c r="G101" s="316"/>
    </row>
    <row r="102" spans="1:11" ht="24" customHeight="1" x14ac:dyDescent="0.2">
      <c r="A102" s="322" t="s">
        <v>383</v>
      </c>
      <c r="B102" s="323">
        <f>+'[2]rdg 06 2025 SEGMENTI'!C142</f>
        <v>45365.06</v>
      </c>
      <c r="C102" s="323">
        <f>+'[2]rdg 06 2025 SEGMENTI'!D142</f>
        <v>18434.64</v>
      </c>
      <c r="D102" s="323">
        <f>+'[2]rdg 06 2025 SEGMENTI'!E142+'[2]rdg 06 2025 SEGMENTI'!$F$142</f>
        <v>27114.04</v>
      </c>
      <c r="E102" s="323">
        <f>+D102+B102+C102</f>
        <v>90913.74</v>
      </c>
      <c r="G102" s="316"/>
    </row>
    <row r="103" spans="1:11" ht="24" customHeight="1" x14ac:dyDescent="0.2">
      <c r="A103" s="322" t="s">
        <v>384</v>
      </c>
      <c r="B103" s="324">
        <f>+'[2]rdg 06 2025 SEGMENTI'!$C$87</f>
        <v>-985493.52</v>
      </c>
      <c r="C103" s="324">
        <f>+'[2]rdg 06 2025 SEGMENTI'!$D$87</f>
        <v>-558795.54999999993</v>
      </c>
      <c r="D103" s="324">
        <f>+'[2]rdg 06 2025 SEGMENTI'!$E$87+'[2]rdg 06 2025 SEGMENTI'!$F$87</f>
        <v>-2403660.3199999998</v>
      </c>
      <c r="E103" s="324">
        <f>+D103+C103+B103</f>
        <v>-3947949.3899999997</v>
      </c>
      <c r="G103" s="316"/>
      <c r="H103" s="324"/>
      <c r="I103" s="324"/>
      <c r="J103" s="324"/>
    </row>
    <row r="104" spans="1:11" ht="24" customHeight="1" x14ac:dyDescent="0.2">
      <c r="A104" s="322" t="s">
        <v>385</v>
      </c>
      <c r="B104" s="324">
        <f>+'[2]rdg 06 2025 SEGMENTI'!$C$86-'[2]rdg 06 2025 SEGMENTI'!$C$87</f>
        <v>-847060.56999999983</v>
      </c>
      <c r="C104" s="324">
        <f>+'[2]rdg 06 2025 SEGMENTI'!$D$86-'[2]rdg 06 2025 SEGMENTI'!$D$87</f>
        <v>-250306.31999999995</v>
      </c>
      <c r="D104" s="324">
        <f>+'[2]rdg 06 2025 SEGMENTI'!$E$86-'[2]rdg 06 2025 SEGMENTI'!$E$87+'[2]rdg 06 2025 SEGMENTI'!$F$86-'[2]rdg 06 2025 SEGMENTI'!$F$87</f>
        <v>-748554.93000000017</v>
      </c>
      <c r="E104" s="324">
        <f>+D104+C104+B104</f>
        <v>-1845921.8199999998</v>
      </c>
      <c r="F104" s="323"/>
      <c r="G104" s="316"/>
      <c r="H104" s="325"/>
    </row>
    <row r="105" spans="1:11" ht="24" customHeight="1" x14ac:dyDescent="0.2">
      <c r="A105" s="322" t="s">
        <v>386</v>
      </c>
      <c r="B105" s="324">
        <f>+'[2]rdg 06 2025 SEGMENTI'!$C$136</f>
        <v>-160434.96</v>
      </c>
      <c r="C105" s="324">
        <f>+'[2]rdg 06 2025 SEGMENTI'!$D$135</f>
        <v>-6144.22</v>
      </c>
      <c r="D105" s="324">
        <f>+'[2]rdg 06 2025 SEGMENTI'!$E$135+'[2]rdg 06 2025 SEGMENTI'!$F$135</f>
        <v>-115556.36</v>
      </c>
      <c r="E105" s="324">
        <f>+D105+C105+B105</f>
        <v>-282135.53999999998</v>
      </c>
      <c r="G105" s="316"/>
      <c r="H105" s="316"/>
    </row>
    <row r="106" spans="1:11" ht="24" customHeight="1" x14ac:dyDescent="0.2">
      <c r="A106" s="322" t="s">
        <v>387</v>
      </c>
      <c r="B106" s="324">
        <f>+'[2]rdg 06 2025 SEGMENTI'!$C$138</f>
        <v>-105816.71</v>
      </c>
      <c r="C106" s="324">
        <f>+'[2]rdg 06 2025 SEGMENTI'!$D$139</f>
        <v>-3076.23</v>
      </c>
      <c r="D106" s="324">
        <f>+'[2]rdg 06 2025 SEGMENTI'!$E$138+'[2]rdg 06 2025 SEGMENTI'!$F$138</f>
        <v>-60160.55</v>
      </c>
      <c r="E106" s="324">
        <f>+D106+C106+B106</f>
        <v>-169053.49000000002</v>
      </c>
      <c r="F106" s="316"/>
      <c r="G106" s="316"/>
    </row>
    <row r="107" spans="1:11" ht="24" customHeight="1" x14ac:dyDescent="0.2">
      <c r="A107" s="322" t="s">
        <v>388</v>
      </c>
      <c r="B107" s="323">
        <f>+'[2]rdg 06 2025 SEGMENTI'!$C$76+'[2]rdg 06 2025 SEGMENTI'!$C$150</f>
        <v>1143282.98</v>
      </c>
      <c r="C107" s="323">
        <f>+'[2]rdg 06 2025 SEGMENTI'!$D$75+'[2]rdg 06 2025 SEGMENTI'!$D$150</f>
        <v>109379.31999999999</v>
      </c>
      <c r="D107" s="324">
        <f>+'[2]rdg 06 2025 SEGMENTI'!$E$76+'[2]rdg 06 2025 SEGMENTI'!$E$150+'[2]rdg 06 2025 SEGMENTI'!$F$150+'[2]rdg 06 2025 SEGMENTI'!$F$76</f>
        <v>-1072333.2</v>
      </c>
      <c r="E107" s="326">
        <f>+D107+C107+B107</f>
        <v>180329.09999999998</v>
      </c>
      <c r="F107" s="327"/>
      <c r="G107" s="316"/>
    </row>
    <row r="108" spans="1:11" ht="24" customHeight="1" x14ac:dyDescent="0.2">
      <c r="A108" s="322" t="s">
        <v>389</v>
      </c>
      <c r="B108" s="323">
        <f>+B107+B106+B105+B104+B103+B102+B99+B98+B97+B100+B101</f>
        <v>2218302.1120000007</v>
      </c>
      <c r="C108" s="323">
        <f t="shared" ref="C108:E108" si="0">+C107+C106+C105+C104+C103+C102+C99+C98+C97+C100+C101</f>
        <v>4708194.063000001</v>
      </c>
      <c r="D108" s="323">
        <f t="shared" si="0"/>
        <v>499442.47499999893</v>
      </c>
      <c r="E108" s="323">
        <f t="shared" si="0"/>
        <v>7425938.6500000004</v>
      </c>
      <c r="F108" s="328"/>
      <c r="G108" s="316"/>
    </row>
    <row r="109" spans="1:11" ht="8.25" customHeight="1" x14ac:dyDescent="0.2">
      <c r="A109" s="329"/>
      <c r="B109" s="326"/>
      <c r="C109" s="326"/>
      <c r="D109" s="326"/>
      <c r="E109" s="326"/>
      <c r="F109" s="330"/>
      <c r="G109" s="316"/>
    </row>
    <row r="110" spans="1:11" ht="24" customHeight="1" x14ac:dyDescent="0.2">
      <c r="A110" s="329" t="s">
        <v>390</v>
      </c>
      <c r="B110" s="323">
        <f>-'[2]bilanca 06 2025 SEGMENTI'!$C$2</f>
        <v>242867382.18000001</v>
      </c>
      <c r="C110" s="323">
        <f>-'[2]bilanca 06 2025 SEGMENTI'!$D$2</f>
        <v>143170473.50999999</v>
      </c>
      <c r="D110" s="323">
        <f>-'[2]bilanca 06 2025 SEGMENTI'!$E$2-'[2]bilanca 06 2025 SEGMENTI'!$F$2</f>
        <v>414193291.94</v>
      </c>
      <c r="E110" s="323">
        <f>+D110+C110+B110</f>
        <v>800231147.63000011</v>
      </c>
      <c r="F110" s="328"/>
      <c r="G110" s="316"/>
      <c r="H110" s="323"/>
      <c r="I110" s="323"/>
      <c r="J110" s="323"/>
      <c r="K110" s="323"/>
    </row>
    <row r="111" spans="1:11" ht="24" customHeight="1" x14ac:dyDescent="0.2">
      <c r="A111" s="329" t="s">
        <v>391</v>
      </c>
      <c r="B111" s="323">
        <f>+'[2]bilanca 06 2025 SEGMENTI'!$C$106</f>
        <v>525869896.19999999</v>
      </c>
      <c r="C111" s="323">
        <f>+'[2]bilanca 06 2025 SEGMENTI'!$D$106</f>
        <v>186936399.61000001</v>
      </c>
      <c r="D111" s="323">
        <f>+'[2]bilanca 06 2025 SEGMENTI'!$E$106+'[2]bilanca 06 2025 SEGMENTI'!$F$106</f>
        <v>8759784.7200000007</v>
      </c>
      <c r="E111" s="323">
        <f>+D111+C111+B111</f>
        <v>721566080.52999997</v>
      </c>
      <c r="F111" s="331"/>
      <c r="G111" s="316"/>
      <c r="H111" s="323"/>
      <c r="I111" s="323"/>
      <c r="J111" s="323"/>
      <c r="K111" s="323"/>
    </row>
    <row r="112" spans="1:11" ht="36.75" customHeight="1" x14ac:dyDescent="0.2">
      <c r="A112" s="253" t="s">
        <v>392</v>
      </c>
      <c r="B112" s="253"/>
      <c r="C112" s="253"/>
      <c r="D112" s="253"/>
      <c r="E112" s="253"/>
      <c r="F112" s="253"/>
      <c r="G112" s="253"/>
      <c r="H112" s="253"/>
      <c r="I112" s="253"/>
    </row>
    <row r="113" spans="1:11" ht="36.75" customHeight="1" x14ac:dyDescent="0.2">
      <c r="A113" s="253" t="s">
        <v>393</v>
      </c>
      <c r="B113" s="253"/>
      <c r="C113" s="253"/>
      <c r="D113" s="253"/>
      <c r="E113" s="253"/>
      <c r="F113" s="253"/>
      <c r="G113" s="253"/>
      <c r="H113" s="253"/>
      <c r="I113" s="253"/>
    </row>
    <row r="114" spans="1:11" ht="36.75" customHeight="1" x14ac:dyDescent="0.2">
      <c r="A114" s="253" t="s">
        <v>394</v>
      </c>
      <c r="B114" s="253"/>
      <c r="C114" s="253"/>
      <c r="D114" s="253"/>
      <c r="E114" s="253"/>
      <c r="F114" s="253"/>
      <c r="G114" s="253"/>
      <c r="H114" s="253"/>
      <c r="I114" s="253"/>
    </row>
    <row r="115" spans="1:11" ht="36.75" customHeight="1" x14ac:dyDescent="0.2">
      <c r="A115" s="253" t="s">
        <v>395</v>
      </c>
      <c r="B115" s="253"/>
      <c r="C115" s="253"/>
      <c r="D115" s="253"/>
      <c r="E115" s="253"/>
      <c r="F115" s="253"/>
      <c r="G115" s="253"/>
      <c r="H115" s="253"/>
      <c r="I115" s="253"/>
    </row>
    <row r="116" spans="1:11" ht="36.75" customHeight="1" x14ac:dyDescent="0.2">
      <c r="A116" s="253" t="s">
        <v>396</v>
      </c>
      <c r="B116" s="253"/>
      <c r="C116" s="253"/>
      <c r="D116" s="253"/>
      <c r="E116" s="253"/>
      <c r="F116" s="253"/>
      <c r="G116" s="253"/>
      <c r="H116" s="253"/>
      <c r="I116" s="253"/>
    </row>
    <row r="117" spans="1:11" ht="36.75" customHeight="1" x14ac:dyDescent="0.2">
      <c r="A117" s="253" t="s">
        <v>397</v>
      </c>
      <c r="B117" s="253"/>
      <c r="C117" s="253"/>
      <c r="D117" s="253"/>
      <c r="E117" s="253"/>
      <c r="F117" s="253"/>
      <c r="G117" s="253"/>
      <c r="H117" s="253"/>
      <c r="I117" s="253"/>
    </row>
    <row r="118" spans="1:11" ht="36.75" customHeight="1" x14ac:dyDescent="0.2">
      <c r="A118" s="253" t="s">
        <v>398</v>
      </c>
      <c r="B118" s="253"/>
      <c r="C118" s="253"/>
      <c r="D118" s="253"/>
      <c r="E118" s="253"/>
      <c r="F118" s="253"/>
      <c r="G118" s="253"/>
      <c r="H118" s="253"/>
      <c r="I118" s="253"/>
    </row>
    <row r="119" spans="1:11" ht="36.75" customHeight="1" x14ac:dyDescent="0.2">
      <c r="A119" s="253" t="s">
        <v>399</v>
      </c>
      <c r="B119" s="253"/>
      <c r="C119" s="253"/>
      <c r="D119" s="253"/>
      <c r="E119" s="253"/>
      <c r="F119" s="253"/>
      <c r="G119" s="253"/>
      <c r="H119" s="253"/>
      <c r="I119" s="253"/>
      <c r="K119" s="327"/>
    </row>
    <row r="120" spans="1:11" ht="21" customHeight="1" x14ac:dyDescent="0.2">
      <c r="A120" s="253" t="s">
        <v>400</v>
      </c>
      <c r="B120" s="253"/>
      <c r="C120" s="253"/>
      <c r="D120" s="253"/>
      <c r="E120" s="253"/>
      <c r="F120" s="253"/>
      <c r="G120" s="253"/>
      <c r="H120" s="253"/>
      <c r="I120" s="253"/>
    </row>
    <row r="121" spans="1:11" ht="21" customHeight="1" x14ac:dyDescent="0.2">
      <c r="A121" s="253" t="s">
        <v>401</v>
      </c>
      <c r="B121" s="253"/>
      <c r="C121" s="253"/>
      <c r="D121" s="253"/>
      <c r="E121" s="253"/>
      <c r="F121" s="253"/>
      <c r="G121" s="253"/>
      <c r="H121" s="253"/>
      <c r="I121" s="253"/>
    </row>
    <row r="122" spans="1:11" ht="36.75" customHeight="1" x14ac:dyDescent="0.2">
      <c r="A122" s="253" t="s">
        <v>402</v>
      </c>
      <c r="B122" s="253"/>
      <c r="C122" s="253"/>
      <c r="D122" s="253"/>
      <c r="E122" s="253"/>
      <c r="F122" s="253"/>
      <c r="G122" s="253"/>
      <c r="H122" s="253"/>
      <c r="I122" s="253"/>
    </row>
    <row r="123" spans="1:11" ht="36.75" customHeight="1" x14ac:dyDescent="0.2">
      <c r="A123" s="253" t="s">
        <v>403</v>
      </c>
      <c r="B123" s="253"/>
      <c r="C123" s="253"/>
      <c r="D123" s="253"/>
      <c r="E123" s="253"/>
      <c r="F123" s="253"/>
      <c r="G123" s="253"/>
      <c r="H123" s="253"/>
      <c r="I123" s="253"/>
    </row>
    <row r="124" spans="1:11" ht="21" customHeight="1" x14ac:dyDescent="0.2">
      <c r="A124" s="253" t="s">
        <v>404</v>
      </c>
      <c r="B124" s="253"/>
      <c r="C124" s="253"/>
      <c r="D124" s="253"/>
      <c r="E124" s="253"/>
      <c r="F124" s="253"/>
      <c r="G124" s="253"/>
      <c r="H124" s="253"/>
      <c r="I124" s="253"/>
    </row>
    <row r="125" spans="1:11" ht="21" customHeight="1" x14ac:dyDescent="0.2">
      <c r="A125" s="253" t="s">
        <v>405</v>
      </c>
      <c r="B125" s="253"/>
      <c r="C125" s="253"/>
      <c r="D125" s="253"/>
      <c r="E125" s="253"/>
      <c r="F125" s="253"/>
      <c r="G125" s="253"/>
      <c r="H125" s="253"/>
      <c r="I125" s="253"/>
    </row>
    <row r="126" spans="1:11" ht="21" customHeight="1" x14ac:dyDescent="0.2">
      <c r="A126" s="253" t="s">
        <v>406</v>
      </c>
      <c r="B126" s="253"/>
      <c r="C126" s="253"/>
      <c r="D126" s="253"/>
      <c r="E126" s="253"/>
      <c r="F126" s="253"/>
      <c r="G126" s="253"/>
      <c r="H126" s="253"/>
      <c r="I126" s="253"/>
    </row>
    <row r="127" spans="1:11" ht="21" customHeight="1" x14ac:dyDescent="0.2">
      <c r="A127" s="253" t="s">
        <v>407</v>
      </c>
      <c r="B127" s="253"/>
      <c r="C127" s="253"/>
      <c r="D127" s="253"/>
      <c r="E127" s="253"/>
      <c r="F127" s="253"/>
      <c r="G127" s="253"/>
      <c r="H127" s="253"/>
      <c r="I127" s="253"/>
    </row>
    <row r="128" spans="1:11" ht="21" customHeight="1" x14ac:dyDescent="0.2">
      <c r="A128" s="253" t="s">
        <v>408</v>
      </c>
      <c r="B128" s="253"/>
      <c r="C128" s="253"/>
      <c r="D128" s="253"/>
      <c r="E128" s="253"/>
      <c r="F128" s="253"/>
      <c r="G128" s="253"/>
      <c r="H128" s="253"/>
      <c r="I128" s="253"/>
    </row>
    <row r="129" spans="1:9" ht="21" customHeight="1" x14ac:dyDescent="0.2">
      <c r="A129" s="253" t="s">
        <v>409</v>
      </c>
      <c r="B129" s="253"/>
      <c r="C129" s="253"/>
      <c r="D129" s="253"/>
      <c r="E129" s="253"/>
      <c r="F129" s="253"/>
      <c r="G129" s="253"/>
      <c r="H129" s="253"/>
      <c r="I129" s="253"/>
    </row>
    <row r="130" spans="1:9" ht="23.25" customHeight="1" x14ac:dyDescent="0.2">
      <c r="A130" s="253" t="s">
        <v>410</v>
      </c>
      <c r="B130" s="253"/>
      <c r="C130" s="253"/>
      <c r="D130" s="253"/>
      <c r="E130" s="253"/>
      <c r="F130" s="253"/>
      <c r="G130" s="253"/>
      <c r="H130" s="253"/>
      <c r="I130" s="253"/>
    </row>
    <row r="131" spans="1:9" ht="23.25" customHeight="1" x14ac:dyDescent="0.2">
      <c r="A131" s="253" t="s">
        <v>411</v>
      </c>
      <c r="B131" s="253"/>
      <c r="C131" s="253"/>
      <c r="D131" s="253"/>
      <c r="E131" s="253"/>
      <c r="F131" s="253"/>
      <c r="G131" s="253"/>
      <c r="H131" s="253"/>
      <c r="I131" s="253"/>
    </row>
    <row r="132" spans="1:9" ht="23.25" customHeight="1" x14ac:dyDescent="0.2">
      <c r="A132" s="253" t="s">
        <v>404</v>
      </c>
      <c r="B132" s="253"/>
      <c r="C132" s="253"/>
      <c r="D132" s="253"/>
      <c r="E132" s="253"/>
      <c r="F132" s="253"/>
      <c r="G132" s="253"/>
      <c r="H132" s="253"/>
      <c r="I132" s="253"/>
    </row>
    <row r="133" spans="1:9" ht="23.25" customHeight="1" x14ac:dyDescent="0.2">
      <c r="A133" s="253" t="s">
        <v>412</v>
      </c>
      <c r="B133" s="253"/>
      <c r="C133" s="253"/>
      <c r="D133" s="253"/>
      <c r="E133" s="253"/>
      <c r="F133" s="253"/>
      <c r="G133" s="253"/>
      <c r="H133" s="253"/>
      <c r="I133" s="253"/>
    </row>
    <row r="134" spans="1:9" ht="23.25" customHeight="1" x14ac:dyDescent="0.2">
      <c r="A134" s="253" t="s">
        <v>404</v>
      </c>
      <c r="B134" s="253"/>
      <c r="C134" s="253"/>
      <c r="D134" s="253"/>
      <c r="E134" s="253"/>
      <c r="F134" s="253"/>
      <c r="G134" s="253"/>
      <c r="H134" s="253"/>
      <c r="I134" s="253"/>
    </row>
    <row r="135" spans="1:9" ht="23.25" customHeight="1" x14ac:dyDescent="0.2">
      <c r="A135" s="253" t="s">
        <v>413</v>
      </c>
      <c r="B135" s="253"/>
      <c r="C135" s="253"/>
      <c r="D135" s="253"/>
      <c r="E135" s="253"/>
      <c r="F135" s="253"/>
      <c r="G135" s="253"/>
      <c r="H135" s="253"/>
      <c r="I135" s="253"/>
    </row>
    <row r="136" spans="1:9" ht="23.25" customHeight="1" x14ac:dyDescent="0.2">
      <c r="A136" s="253" t="s">
        <v>404</v>
      </c>
      <c r="B136" s="253"/>
      <c r="C136" s="253"/>
      <c r="D136" s="253"/>
      <c r="E136" s="253"/>
      <c r="F136" s="253"/>
      <c r="G136" s="253"/>
      <c r="H136" s="253"/>
      <c r="I136" s="253"/>
    </row>
    <row r="137" spans="1:9" ht="36.75" customHeight="1" x14ac:dyDescent="0.2">
      <c r="A137" s="253" t="s">
        <v>414</v>
      </c>
      <c r="B137" s="253"/>
      <c r="C137" s="253"/>
      <c r="D137" s="253"/>
      <c r="E137" s="253"/>
      <c r="F137" s="253"/>
      <c r="G137" s="253"/>
      <c r="H137" s="253"/>
      <c r="I137" s="253"/>
    </row>
    <row r="138" spans="1:9" ht="20.25" customHeight="1" x14ac:dyDescent="0.2">
      <c r="A138" s="253" t="s">
        <v>404</v>
      </c>
      <c r="B138" s="253"/>
      <c r="C138" s="253"/>
      <c r="D138" s="253"/>
      <c r="E138" s="253"/>
      <c r="F138" s="253"/>
      <c r="G138" s="253"/>
      <c r="H138" s="253"/>
      <c r="I138" s="253"/>
    </row>
    <row r="139" spans="1:9" ht="20.25" customHeight="1" x14ac:dyDescent="0.2">
      <c r="A139" s="253" t="s">
        <v>415</v>
      </c>
      <c r="B139" s="253"/>
      <c r="C139" s="253"/>
      <c r="D139" s="253"/>
      <c r="E139" s="253"/>
      <c r="F139" s="253"/>
      <c r="G139" s="253"/>
      <c r="H139" s="253"/>
      <c r="I139" s="253"/>
    </row>
    <row r="140" spans="1:9" ht="36.75" customHeight="1" x14ac:dyDescent="0.2">
      <c r="A140" s="253" t="s">
        <v>416</v>
      </c>
      <c r="B140" s="253"/>
      <c r="C140" s="253"/>
      <c r="D140" s="253"/>
      <c r="E140" s="253"/>
      <c r="F140" s="253"/>
      <c r="G140" s="253"/>
      <c r="H140" s="253"/>
      <c r="I140" s="253"/>
    </row>
    <row r="141" spans="1:9" ht="36.75" customHeight="1" x14ac:dyDescent="0.2">
      <c r="A141" s="253" t="s">
        <v>417</v>
      </c>
      <c r="B141" s="253"/>
      <c r="C141" s="253"/>
      <c r="D141" s="253"/>
      <c r="E141" s="253"/>
      <c r="F141" s="253"/>
      <c r="G141" s="253"/>
      <c r="H141" s="253"/>
      <c r="I141" s="253"/>
    </row>
    <row r="142" spans="1:9" ht="19.5" customHeight="1" x14ac:dyDescent="0.2">
      <c r="A142" s="253" t="s">
        <v>404</v>
      </c>
      <c r="B142" s="253"/>
      <c r="C142" s="253"/>
      <c r="D142" s="253"/>
      <c r="E142" s="253"/>
      <c r="F142" s="253"/>
      <c r="G142" s="253"/>
      <c r="H142" s="253"/>
      <c r="I142" s="253"/>
    </row>
    <row r="143" spans="1:9" ht="19.5" customHeight="1" x14ac:dyDescent="0.2">
      <c r="A143" s="253" t="s">
        <v>418</v>
      </c>
      <c r="B143" s="253"/>
      <c r="C143" s="253"/>
      <c r="D143" s="253"/>
      <c r="E143" s="253"/>
      <c r="F143" s="253"/>
      <c r="G143" s="253"/>
      <c r="H143" s="253"/>
      <c r="I143" s="253"/>
    </row>
    <row r="144" spans="1:9" ht="19.5" customHeight="1" x14ac:dyDescent="0.2">
      <c r="A144" s="253" t="s">
        <v>419</v>
      </c>
      <c r="B144" s="253"/>
      <c r="C144" s="253"/>
      <c r="D144" s="253"/>
      <c r="E144" s="253"/>
      <c r="F144" s="253"/>
      <c r="G144" s="253"/>
      <c r="H144" s="253"/>
      <c r="I144" s="253"/>
    </row>
  </sheetData>
  <mergeCells count="61">
    <mergeCell ref="A144:I144"/>
    <mergeCell ref="A139:I139"/>
    <mergeCell ref="A140:I140"/>
    <mergeCell ref="A141:I141"/>
    <mergeCell ref="A142:I142"/>
    <mergeCell ref="A143:I143"/>
    <mergeCell ref="A134:I134"/>
    <mergeCell ref="A135:I135"/>
    <mergeCell ref="A136:I136"/>
    <mergeCell ref="A137:I137"/>
    <mergeCell ref="A138:I138"/>
    <mergeCell ref="A129:I129"/>
    <mergeCell ref="A130:I130"/>
    <mergeCell ref="A131:I131"/>
    <mergeCell ref="A132:I132"/>
    <mergeCell ref="A133:I133"/>
    <mergeCell ref="A124:I124"/>
    <mergeCell ref="A125:I125"/>
    <mergeCell ref="A126:I126"/>
    <mergeCell ref="A127:I127"/>
    <mergeCell ref="A128:I128"/>
    <mergeCell ref="A119:I119"/>
    <mergeCell ref="A120:I120"/>
    <mergeCell ref="A121:I121"/>
    <mergeCell ref="A122:I122"/>
    <mergeCell ref="A123:I123"/>
    <mergeCell ref="A114:I114"/>
    <mergeCell ref="A115:I115"/>
    <mergeCell ref="A116:I116"/>
    <mergeCell ref="A117:I117"/>
    <mergeCell ref="A118:I118"/>
    <mergeCell ref="A39:E39"/>
    <mergeCell ref="B40:E40"/>
    <mergeCell ref="A95:E95"/>
    <mergeCell ref="A112:I112"/>
    <mergeCell ref="A113:I113"/>
    <mergeCell ref="A30:B30"/>
    <mergeCell ref="A32:B32"/>
    <mergeCell ref="A33:B33"/>
    <mergeCell ref="A36:B36"/>
    <mergeCell ref="A38:I38"/>
    <mergeCell ref="A25:I25"/>
    <mergeCell ref="A26:I26"/>
    <mergeCell ref="A27:I27"/>
    <mergeCell ref="A28:I28"/>
    <mergeCell ref="A29:I29"/>
    <mergeCell ref="A7:I7"/>
    <mergeCell ref="A8:I8"/>
    <mergeCell ref="A9:I9"/>
    <mergeCell ref="A10:I10"/>
    <mergeCell ref="A11:I11"/>
    <mergeCell ref="A12:I12"/>
    <mergeCell ref="A13:I13"/>
    <mergeCell ref="A15:I15"/>
    <mergeCell ref="A17:I17"/>
    <mergeCell ref="A18:I18"/>
    <mergeCell ref="A19:I19"/>
    <mergeCell ref="A20:I20"/>
    <mergeCell ref="A21:I21"/>
    <mergeCell ref="A23:I23"/>
    <mergeCell ref="A24:I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Larisa Faraguna Racman</cp:lastModifiedBy>
  <cp:lastPrinted>2025-02-14T13:50:29Z</cp:lastPrinted>
  <dcterms:created xsi:type="dcterms:W3CDTF">2008-10-17T11:51:54Z</dcterms:created>
  <dcterms:modified xsi:type="dcterms:W3CDTF">2025-07-29T10:01:33Z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