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saveExternalLinkValues="0" codeName="ThisWorkbook" defaultThemeVersion="124226"/>
  <bookViews>
    <workbookView xWindow="0" yWindow="0" windowWidth="2304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78" i="18"/>
  <c r="H78"/>
  <c r="H46" i="21" l="1"/>
  <c r="H40"/>
  <c r="H47" s="1"/>
  <c r="H33"/>
  <c r="H27"/>
  <c r="H16"/>
  <c r="H19" s="1"/>
  <c r="H54" i="20"/>
  <c r="H48"/>
  <c r="H55" s="1"/>
  <c r="H41"/>
  <c r="H42" s="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34" i="21" l="1"/>
  <c r="H49" s="1"/>
  <c r="H51" s="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9"/>
  <c r="I16"/>
  <c r="I54" i="20"/>
  <c r="I48"/>
  <c r="I55" s="1"/>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K14" s="1"/>
  <c r="K61" s="1"/>
  <c r="J29"/>
  <c r="I29"/>
  <c r="K26"/>
  <c r="J26"/>
  <c r="I26"/>
  <c r="K20"/>
  <c r="J20"/>
  <c r="I20"/>
  <c r="K16"/>
  <c r="J16"/>
  <c r="I16"/>
  <c r="K8"/>
  <c r="K60" s="1"/>
  <c r="J8"/>
  <c r="H8"/>
  <c r="I115" i="18"/>
  <c r="I103"/>
  <c r="I96"/>
  <c r="I92"/>
  <c r="I89"/>
  <c r="I85"/>
  <c r="I60"/>
  <c r="I53"/>
  <c r="I45"/>
  <c r="I38"/>
  <c r="I27"/>
  <c r="I17"/>
  <c r="I10"/>
  <c r="W61" i="22" l="1"/>
  <c r="I47" i="21"/>
  <c r="I34"/>
  <c r="I24" i="20"/>
  <c r="I27" s="1"/>
  <c r="J60" i="19"/>
  <c r="I14"/>
  <c r="I61" s="1"/>
  <c r="I64" s="1"/>
  <c r="H61"/>
  <c r="I62"/>
  <c r="I67" s="1"/>
  <c r="I68"/>
  <c r="K63"/>
  <c r="K64"/>
  <c r="K62"/>
  <c r="I75" i="18"/>
  <c r="I131" s="1"/>
  <c r="I44"/>
  <c r="H72"/>
  <c r="H60" i="19"/>
  <c r="H64" s="1"/>
  <c r="J14"/>
  <c r="J61" s="1"/>
  <c r="U61" i="22"/>
  <c r="I9" i="18"/>
  <c r="I72" s="1"/>
  <c r="I42" i="20"/>
  <c r="W59" i="22"/>
  <c r="W60" s="1"/>
  <c r="U59"/>
  <c r="U60" s="1"/>
  <c r="W31"/>
  <c r="W32" s="1"/>
  <c r="U31"/>
  <c r="U32" s="1"/>
  <c r="I57" i="20"/>
  <c r="I59" s="1"/>
  <c r="W33" i="22"/>
  <c r="U33"/>
  <c r="W38"/>
  <c r="W57" s="1"/>
  <c r="U38"/>
  <c r="U57" s="1"/>
  <c r="W10"/>
  <c r="W29" s="1"/>
  <c r="U10"/>
  <c r="U29" s="1"/>
  <c r="I49" i="21" l="1"/>
  <c r="I51" s="1"/>
  <c r="I63" i="19"/>
  <c r="J63"/>
  <c r="I66"/>
  <c r="K66"/>
  <c r="K67"/>
  <c r="K68"/>
  <c r="H62"/>
  <c r="H66" s="1"/>
  <c r="H63"/>
  <c r="J62"/>
  <c r="J66" s="1"/>
  <c r="J64"/>
  <c r="H67"/>
  <c r="H68"/>
  <c r="J67" l="1"/>
  <c r="J6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<sst xmlns="http://schemas.openxmlformats.org/spreadsheetml/2006/main" count="539" uniqueCount="471">
  <si>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</si>
  <si>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</si>
  <si>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</si>
  <si>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</si>
  <si>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</si>
  <si>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</si>
  <si>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</si>
  <si>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</si>
  <si>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</si>
  <si>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</si>
  <si>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</si>
  <si>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</si>
  <si>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</si>
  <si>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</si>
  <si>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</si>
  <si>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</si>
  <si>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</si>
  <si>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</si>
  <si>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</si>
  <si>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</si>
  <si>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</si>
  <si>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</si>
  <si>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</si>
  <si>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</si>
  <si>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</si>
  <si>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</si>
  <si>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</si>
  <si>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</si>
  <si>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</si>
  <si>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</si>
  <si>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</si>
  <si>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</si>
  <si>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</si>
  <si>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</si>
  <si>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</si>
  <si>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</si>
  <si>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</si>
  <si>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</si>
  <si>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</si>
  <si>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</si>
  <si>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</si>
  <si>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</si>
  <si>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</si>
  <si>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</si>
  <si>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</si>
  <si>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</si>
  <si>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</si>
  <si>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</si>
  <si>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</si>
  <si>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</si>
  <si>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</si>
  <si>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</si>
  <si>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</si>
  <si>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</si>
  <si>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</si>
  <si>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</si>
  <si>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</si>
  <si>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</si>
  <si>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</si>
  <si>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</si>
  <si>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</si>
  <si>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</si>
  <si>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</si>
  <si>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</si>
  <si>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</si>
  <si>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</si>
  <si>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</si>
  <si>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</si>
  <si>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</si>
  <si>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</si>
  <si>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</si>
  <si>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</si>
  <si>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</si>
  <si>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</si>
  <si>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</si>
  <si>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</si>
  <si>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</si>
  <si>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</si>
  <si>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</si>
  <si>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</si>
  <si>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</si>
  <si>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</si>
  <si>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</si>
  <si>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</si>
  <si>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</si>
  <si>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</si>
  <si>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</si>
  <si>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</si>
  <si>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</si>
  <si>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</si>
  <si>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</si>
  <si>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</si>
  <si>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</si>
  <si>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</si>
  <si>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</si>
  <si>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</si>
  <si>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</si>
  <si>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</si>
  <si>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</si>
  <si>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</si>
  <si>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</si>
  <si>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</si>
  <si>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</si>
  <si>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</si>
  <si>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</si>
  <si>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</si>
  <si>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</si>
  <si>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</si>
  <si>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</si>
  <si>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</si>
  <si>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</si>
  <si>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</si>
  <si>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</si>
  <si>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</si>
  <si>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</si>
  <si>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</si>
  <si>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</si>
  <si>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</si>
  <si>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</si>
  <si>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</si>
  <si>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</si>
  <si>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</si>
  <si>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</si>
  <si>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</si>
  <si>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</si>
  <si>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</si>
  <si>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</si>
  <si>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</si>
  <si>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</si>
  <si>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</si>
  <si>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</si>
  <si>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</si>
  <si>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</si>
  <si>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</si>
  <si>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</si>
  <si>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</si>
  <si>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</si>
  <si>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</si>
  <si>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</si>
  <si>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</si>
  <si>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</si>
  <si>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</si>
  <si>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</si>
  <si>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</si>
  <si>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</si>
  <si>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</si>
  <si>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</si>
  <si>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</si>
  <si>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</si>
  <si>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</si>
  <si>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</si>
  <si>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</si>
  <si>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</si>
  <si>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</si>
  <si>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</si>
  <si>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</si>
  <si>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</si>
  <si>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</si>
  <si>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</si>
  <si>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</si>
  <si>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</si>
  <si>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</si>
  <si>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</si>
  <si>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</si>
  <si>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</si>
  <si>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</si>
  <si>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</si>
  <si>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</si>
  <si>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</si>
  <si>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</si>
  <si>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</si>
  <si>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</si>
  <si>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</si>
  <si>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</si>
  <si>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</si>
  <si>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</si>
  <si>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</si>
  <si>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</si>
  <si>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</si>
  <si>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</si>
  <si>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</si>
  <si>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</si>
  <si>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</si>
  <si>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</si>
  <si>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</si>
  <si>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</si>
  <si>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</si>
  <si>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</si>
  <si>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</si>
  <si>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</si>
  <si>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</si>
  <si>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</si>
  <si>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</si>
  <si>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</si>
  <si>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</si>
  <si>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</si>
  <si>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</si>
  <si>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</si>
  <si>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</si>
  <si>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</si>
  <si>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</si>
  <si>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</si>
  <si>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</si>
  <si>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</si>
  <si>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</si>
  <si>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</si>
  <si>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</si>
  <si>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</si>
  <si>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</si>
  <si>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</si>
  <si>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</si>
  <si>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</si>
  <si>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</si>
  <si>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</si>
  <si>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</si>
  <si>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</si>
  <si>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</si>
  <si>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</si>
  <si>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</si>
  <si>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</si>
  <si>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</si>
  <si>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</si>
  <si>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</si>
  <si>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</si>
  <si>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</si>
  <si>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</si>
  <si>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</si>
  <si>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</si>
  <si>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</si>
  <si>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</si>
  <si>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</si>
  <si>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</si>
  <si>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</si>
  <si>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</si>
  <si>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</si>
  <si>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</si>
  <si>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</si>
  <si>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</si>
  <si>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</si>
  <si>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</si>
  <si>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</si>
  <si>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</si>
  <si>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</si>
  <si>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</si>
  <si>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</si>
  <si>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</si>
  <si>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</si>
  <si>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</si>
  <si>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</si>
  <si>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</si>
  <si>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</si>
  <si>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</si>
  <si>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</si>
  <si>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</si>
  <si>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</si>
  <si>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</si>
  <si>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</si>
  <si>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</si>
  <si>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</si>
  <si>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</si>
  <si>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</si>
  <si>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</si>
  <si>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</si>
  <si>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</si>
  <si>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</si>
  <si>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</si>
  <si>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</si>
  <si>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</si>
  <si>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</si>
  <si>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</si>
  <si>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</si>
  <si>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</si>
  <si>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</si>
  <si>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</si>
  <si>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</si>
  <si>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</si>
  <si>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</si>
  <si>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</si>
  <si>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</si>
  <si>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</si>
  <si>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</si>
  <si>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</si>
  <si>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</si>
  <si>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</si>
  <si>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</si>
  <si>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</si>
  <si>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</si>
  <si>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</si>
  <si>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</si>
  <si>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</si>
  <si>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</si>
  <si>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</si>
  <si>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</si>
  <si>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</si>
  <si>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</si>
  <si>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</si>
  <si>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</si>
  <si>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</si>
  <si>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</si>
  <si>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</si>
  <si>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</si>
  <si>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</si>
  <si>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</si>
  <si>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</si>
  <si>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</si>
  <si>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</si>
  <si>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</si>
  <si>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</si>
  <si>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</si>
  <si>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</si>
  <si>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</si>
  <si>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</si>
  <si>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</si>
  <si>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</si>
  <si>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</si>
  <si>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</si>
  <si>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</si>
  <si>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</si>
  <si>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</si>
  <si>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</si>
  <si>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</si>
  <si>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</si>
  <si>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</si>
  <si>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</si>
  <si>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</si>
  <si>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</si>
  <si>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</si>
  <si>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</si>
  <si>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</si>
  <si>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</si>
  <si>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</si>
  <si>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</si>
  <si>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</si>
  <si>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</si>
  <si>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</si>
  <si>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</si>
  <si>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</si>
  <si>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</si>
  <si>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</si>
  <si>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</si>
  <si>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</si>
  <si>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</si>
  <si>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</si>
  <si>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</si>
  <si>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</si>
  <si>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</si>
  <si>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</si>
  <si>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</si>
  <si>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</si>
  <si>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</si>
  <si>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</si>
  <si>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</si>
  <si>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</si>
  <si>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</si>
  <si>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</si>
  <si>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</si>
  <si>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</si>
  <si>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</si>
  <si>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</si>
  <si>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</si>
  <si>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</si>
  <si>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</si>
  <si>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</si>
  <si>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</si>
  <si>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</si>
  <si>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</si>
  <si>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</si>
  <si>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</si>
  <si>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</si>
  <si>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</si>
  <si>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</si>
  <si>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</si>
  <si>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</si>
  <si>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</si>
  <si>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</si>
  <si>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</si>
  <si>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</si>
  <si>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</si>
  <si>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</si>
  <si>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</si>
  <si>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</si>
  <si>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</si>
  <si>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</si>
  <si>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</si>
  <si>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</si>
  <si>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</si>
  <si>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</si>
  <si>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</si>
  <si>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</si>
  <si>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</si>
  <si>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</si>
  <si>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</si>
  <si>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</si>
  <si>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</si>
  <si>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</si>
  <si>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</si>
  <si>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</si>
  <si>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</si>
  <si>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</si>
  <si>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</si>
  <si>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</si>
  <si>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</si>
  <si>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</si>
  <si>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</si>
  <si>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</si>
  <si>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</si>
  <si>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</si>
  <si>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</si>
  <si>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</si>
  <si>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</si>
  <si>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</si>
  <si>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</si>
  <si>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</si>
  <si>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</si>
  <si>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</si>
  <si>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</si>
  <si>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</si>
  <si>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</si>
  <si>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</si>
  <si>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</si>
  <si>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</si>
  <si>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</si>
  <si>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</si>
  <si>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</si>
  <si>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</si>
  <si>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</si>
  <si>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</si>
  <si>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</si>
  <si>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</si>
  <si>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</si>
  <si>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</si>
  <si>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</si>
  <si>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</si>
  <si>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31.03.2019.</t>
  </si>
  <si>
    <t>080020443</t>
  </si>
  <si>
    <t>HR</t>
  </si>
  <si>
    <t>03277267</t>
  </si>
  <si>
    <t>14049708426</t>
  </si>
  <si>
    <t>2457</t>
  </si>
  <si>
    <t>7478000040JHIQLL5W26</t>
  </si>
  <si>
    <t>INGRA d.d.</t>
  </si>
  <si>
    <t>Zagreb</t>
  </si>
  <si>
    <t>Alexandera von Humboldta 4b</t>
  </si>
  <si>
    <t>ivan.asic@ingra.hr</t>
  </si>
  <si>
    <t>www.ingra.hr</t>
  </si>
  <si>
    <t xml:space="preserve">Asić Ivan </t>
  </si>
  <si>
    <t>016102535</t>
  </si>
  <si>
    <t>PricewaterhouseCoopers d.o.o. za reviziju i konzalting</t>
  </si>
  <si>
    <t>Siniša Dušić</t>
  </si>
  <si>
    <t xml:space="preserve">stanje na dan 31.03.2019 </t>
  </si>
  <si>
    <t>Obveznik: INGRA d.d.</t>
  </si>
  <si>
    <t>u razdoblju 01.01.2019 do31.03.2019</t>
  </si>
  <si>
    <t>u razdoblju 01.01.2019 do 31.03.2019</t>
  </si>
  <si>
    <t>u razdoblju ¸01.01.2019 do 31.03.2019</t>
  </si>
  <si>
    <t>LANIŠTE d.o.o.</t>
  </si>
  <si>
    <t xml:space="preserve">ALEXANDERA VON HUMBOLDTA 4B, ZAGREB </t>
  </si>
  <si>
    <t>01614649</t>
  </si>
  <si>
    <t>INGRA-M.E. d.o.o.</t>
  </si>
  <si>
    <t>01568612</t>
  </si>
  <si>
    <t>DVORI LAPAD d.o.o.</t>
  </si>
  <si>
    <t>02718979</t>
  </si>
  <si>
    <t>MASARYKOV PUT 2, DUBROVNIK</t>
  </si>
  <si>
    <t>INGRA NEKRETNINE d.o.o.</t>
  </si>
  <si>
    <t>04592212</t>
  </si>
  <si>
    <t>JUŽNI JADRANA NAUTIKA d.o.o.</t>
  </si>
  <si>
    <t>01840100</t>
  </si>
  <si>
    <t>MARINA SLANO d.o.o.</t>
  </si>
  <si>
    <t>Trg Ruđera Boškovića 1, Dubrovnik</t>
  </si>
  <si>
    <t>01924311</t>
  </si>
  <si>
    <t>Obveznik: INGRA DD</t>
  </si>
  <si>
    <t xml:space="preserve">BILJEŠKE UZ FINANCIJSKE IZVJEŠTAJE - TFI
(sastavljaju se za tromjesečna izvještajna razdoblja)
Naziv izdavatelja:   INGRA d.d.
OIB:   14049708426
Izvještajno razdoblje:01.01.2019.-31.03.2019.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</si>
</sst>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4" fillId="12" borderId="3" xfId="5" applyFont="1" applyFill="1" applyBorder="1" applyAlignment="1" applyProtection="1">
      <alignment horizontal="center" vertical="center"/>
      <protection locked="0"/>
    </xf>
    <xf numFmtId="0" fontId="4" fillId="12" borderId="45" xfId="5" applyFont="1" applyFill="1" applyBorder="1" applyAlignment="1" applyProtection="1">
      <alignment horizontal="center" vertical="center"/>
      <protection locked="0"/>
    </xf>
    <xf numFmtId="0" fontId="4" fillId="12" borderId="3" xfId="5" applyFont="1" applyFill="1" applyBorder="1" applyAlignment="1" applyProtection="1">
      <alignment horizontal="right" vertical="center"/>
      <protection locked="0"/>
    </xf>
    <xf numFmtId="0" fontId="4" fillId="12" borderId="2" xfId="5" applyFont="1" applyFill="1" applyBorder="1" applyAlignment="1" applyProtection="1">
      <alignment horizontal="right" vertical="center"/>
      <protection locked="0"/>
    </xf>
    <xf numFmtId="0" fontId="4" fillId="12" borderId="45" xfId="5" applyFont="1" applyFill="1" applyBorder="1" applyAlignment="1" applyProtection="1">
      <alignment horizontal="right" vertical="center"/>
      <protection locked="0"/>
    </xf>
    <xf numFmtId="49" fontId="4" fillId="12" borderId="47" xfId="5" applyNumberFormat="1" applyFont="1" applyFill="1" applyBorder="1" applyAlignment="1" applyProtection="1">
      <alignment horizontal="center" vertical="center"/>
      <protection locked="0"/>
    </xf>
  </cellXfs>
  <cellStyles count="6">
    <cellStyle name="Hyperlink 2" xfId="2"/>
    <cellStyle name="Normal 2" xfId="3"/>
    <cellStyle name="Normal 3" xfId="4"/>
    <cellStyle name="Obično" xfId="0" builtinId="0"/>
    <cellStyle name="Obično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N14" sqref="N14"/>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t="s">
        <v>432</v>
      </c>
      <c r="F4" s="136"/>
      <c r="G4" s="77" t="s">
        <v>0</v>
      </c>
      <c r="H4" s="135" t="s">
        <v>433</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414</v>
      </c>
      <c r="B10" s="148"/>
      <c r="C10" s="148"/>
      <c r="D10" s="148"/>
      <c r="E10" s="148"/>
      <c r="F10" s="148"/>
      <c r="G10" s="148"/>
      <c r="H10" s="148"/>
      <c r="I10" s="148"/>
      <c r="J10" s="90"/>
    </row>
    <row r="11" spans="1:20" ht="24.6" customHeight="1">
      <c r="A11" s="149" t="s">
        <v>393</v>
      </c>
      <c r="B11" s="150"/>
      <c r="C11" s="142" t="s">
        <v>436</v>
      </c>
      <c r="D11" s="143"/>
      <c r="E11" s="91"/>
      <c r="F11" s="151" t="s">
        <v>415</v>
      </c>
      <c r="G11" s="141"/>
      <c r="H11" s="152" t="s">
        <v>435</v>
      </c>
      <c r="I11" s="153"/>
      <c r="J11" s="92"/>
    </row>
    <row r="12" spans="1:20" ht="14.45"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437</v>
      </c>
      <c r="D15" s="143"/>
      <c r="E15" s="160"/>
      <c r="F15" s="161"/>
      <c r="G15" s="97" t="s">
        <v>416</v>
      </c>
      <c r="H15" s="316" t="s">
        <v>439</v>
      </c>
      <c r="I15" s="317"/>
      <c r="J15" s="98"/>
    </row>
    <row r="16" spans="1:20" ht="10.9" customHeight="1">
      <c r="A16" s="91"/>
      <c r="B16" s="95"/>
      <c r="C16" s="94"/>
      <c r="D16" s="94"/>
      <c r="E16" s="146"/>
      <c r="F16" s="146"/>
      <c r="G16" s="146"/>
      <c r="H16" s="146"/>
      <c r="I16" s="94"/>
      <c r="J16" s="96"/>
    </row>
    <row r="17" spans="1:10" ht="22.9" customHeight="1">
      <c r="A17" s="99"/>
      <c r="B17" s="97" t="s">
        <v>417</v>
      </c>
      <c r="C17" s="142" t="s">
        <v>438</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440</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441</v>
      </c>
      <c r="H21" s="158"/>
      <c r="I21" s="158"/>
      <c r="J21" s="159"/>
    </row>
    <row r="22" spans="1:10">
      <c r="A22" s="93"/>
      <c r="B22" s="94"/>
      <c r="C22" s="94"/>
      <c r="D22" s="94"/>
      <c r="E22" s="146"/>
      <c r="F22" s="146"/>
      <c r="G22" s="146"/>
      <c r="H22" s="146"/>
      <c r="I22" s="94"/>
      <c r="J22" s="96"/>
    </row>
    <row r="23" spans="1:10">
      <c r="A23" s="149" t="s">
        <v>397</v>
      </c>
      <c r="B23" s="156"/>
      <c r="C23" s="157" t="s">
        <v>442</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443</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444</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77</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420</v>
      </c>
      <c r="D31" s="166" t="s">
        <v>418</v>
      </c>
      <c r="E31" s="167"/>
      <c r="F31" s="167"/>
      <c r="G31" s="167"/>
      <c r="H31" s="106"/>
      <c r="I31" s="107" t="s">
        <v>419</v>
      </c>
      <c r="J31" s="108" t="s">
        <v>420</v>
      </c>
    </row>
    <row r="32" spans="1:10">
      <c r="A32" s="149"/>
      <c r="B32" s="156"/>
      <c r="C32" s="109"/>
      <c r="D32" s="77"/>
      <c r="E32" s="161"/>
      <c r="F32" s="161"/>
      <c r="G32" s="161"/>
      <c r="H32" s="161"/>
      <c r="I32" s="104"/>
      <c r="J32" s="105"/>
    </row>
    <row r="33" spans="1:10">
      <c r="A33" s="149" t="s">
        <v>410</v>
      </c>
      <c r="B33" s="156"/>
      <c r="C33" s="102" t="s">
        <v>422</v>
      </c>
      <c r="D33" s="166" t="s">
        <v>421</v>
      </c>
      <c r="E33" s="167"/>
      <c r="F33" s="167"/>
      <c r="G33" s="167"/>
      <c r="H33" s="100"/>
      <c r="I33" s="107" t="s">
        <v>422</v>
      </c>
      <c r="J33" s="108" t="s">
        <v>423</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t="s">
        <v>454</v>
      </c>
      <c r="B37" s="169"/>
      <c r="C37" s="169"/>
      <c r="D37" s="169"/>
      <c r="E37" s="168" t="s">
        <v>455</v>
      </c>
      <c r="F37" s="169"/>
      <c r="G37" s="169"/>
      <c r="H37" s="169"/>
      <c r="I37" s="170"/>
      <c r="J37" s="111" t="s">
        <v>456</v>
      </c>
    </row>
    <row r="38" spans="1:10">
      <c r="A38" s="93"/>
      <c r="B38" s="94"/>
      <c r="C38" s="101"/>
      <c r="D38" s="171"/>
      <c r="E38" s="171"/>
      <c r="F38" s="171"/>
      <c r="G38" s="171"/>
      <c r="H38" s="171"/>
      <c r="I38" s="171"/>
      <c r="J38" s="96"/>
    </row>
    <row r="39" spans="1:10">
      <c r="A39" s="318" t="s">
        <v>457</v>
      </c>
      <c r="B39" s="319"/>
      <c r="C39" s="319"/>
      <c r="D39" s="320"/>
      <c r="E39" s="168" t="s">
        <v>455</v>
      </c>
      <c r="F39" s="169"/>
      <c r="G39" s="169"/>
      <c r="H39" s="169"/>
      <c r="I39" s="170"/>
      <c r="J39" s="321" t="s">
        <v>458</v>
      </c>
    </row>
    <row r="40" spans="1:10">
      <c r="A40" s="93"/>
      <c r="B40" s="94"/>
      <c r="C40" s="101"/>
      <c r="D40" s="112"/>
      <c r="E40" s="171"/>
      <c r="F40" s="171"/>
      <c r="G40" s="171"/>
      <c r="H40" s="171"/>
      <c r="I40" s="95"/>
      <c r="J40" s="96"/>
    </row>
    <row r="41" spans="1:10">
      <c r="A41" s="318" t="s">
        <v>459</v>
      </c>
      <c r="B41" s="319"/>
      <c r="C41" s="319"/>
      <c r="D41" s="320"/>
      <c r="E41" s="318" t="s">
        <v>461</v>
      </c>
      <c r="F41" s="319"/>
      <c r="G41" s="319"/>
      <c r="H41" s="319"/>
      <c r="I41" s="320"/>
      <c r="J41" s="321" t="s">
        <v>460</v>
      </c>
    </row>
    <row r="42" spans="1:10">
      <c r="A42" s="93"/>
      <c r="B42" s="94"/>
      <c r="C42" s="101"/>
      <c r="D42" s="112"/>
      <c r="E42" s="171"/>
      <c r="F42" s="171"/>
      <c r="G42" s="171"/>
      <c r="H42" s="171"/>
      <c r="I42" s="95"/>
      <c r="J42" s="96"/>
    </row>
    <row r="43" spans="1:10">
      <c r="A43" s="318" t="s">
        <v>462</v>
      </c>
      <c r="B43" s="319"/>
      <c r="C43" s="319"/>
      <c r="D43" s="320"/>
      <c r="E43" s="168" t="s">
        <v>455</v>
      </c>
      <c r="F43" s="169"/>
      <c r="G43" s="169"/>
      <c r="H43" s="169"/>
      <c r="I43" s="170"/>
      <c r="J43" s="321" t="s">
        <v>463</v>
      </c>
    </row>
    <row r="44" spans="1:10">
      <c r="A44" s="113"/>
      <c r="B44" s="101"/>
      <c r="C44" s="172"/>
      <c r="D44" s="172"/>
      <c r="E44" s="146"/>
      <c r="F44" s="146"/>
      <c r="G44" s="172"/>
      <c r="H44" s="172"/>
      <c r="I44" s="172"/>
      <c r="J44" s="96"/>
    </row>
    <row r="45" spans="1:10">
      <c r="A45" s="318" t="s">
        <v>464</v>
      </c>
      <c r="B45" s="319"/>
      <c r="C45" s="319"/>
      <c r="D45" s="320"/>
      <c r="E45" s="168" t="s">
        <v>455</v>
      </c>
      <c r="F45" s="169"/>
      <c r="G45" s="169"/>
      <c r="H45" s="169"/>
      <c r="I45" s="170"/>
      <c r="J45" s="321" t="s">
        <v>465</v>
      </c>
    </row>
    <row r="46" spans="1:10">
      <c r="A46" s="113"/>
      <c r="B46" s="101"/>
      <c r="C46" s="101"/>
      <c r="D46" s="94"/>
      <c r="E46" s="173"/>
      <c r="F46" s="173"/>
      <c r="G46" s="172"/>
      <c r="H46" s="172"/>
      <c r="I46" s="94"/>
      <c r="J46" s="96"/>
    </row>
    <row r="47" spans="1:10">
      <c r="A47" s="318" t="s">
        <v>466</v>
      </c>
      <c r="B47" s="319"/>
      <c r="C47" s="319"/>
      <c r="D47" s="320"/>
      <c r="E47" s="318" t="s">
        <v>467</v>
      </c>
      <c r="F47" s="319"/>
      <c r="G47" s="319"/>
      <c r="H47" s="319"/>
      <c r="I47" s="320"/>
      <c r="J47" s="321" t="s">
        <v>468</v>
      </c>
    </row>
    <row r="48" spans="1:10">
      <c r="A48" s="113"/>
      <c r="B48" s="101"/>
      <c r="C48" s="101"/>
      <c r="D48" s="94"/>
      <c r="E48" s="146"/>
      <c r="F48" s="146"/>
      <c r="G48" s="172"/>
      <c r="H48" s="172"/>
      <c r="I48" s="94"/>
      <c r="J48" s="114" t="s">
        <v>424</v>
      </c>
    </row>
    <row r="49" spans="1:10">
      <c r="A49" s="113"/>
      <c r="B49" s="101"/>
      <c r="C49" s="101"/>
      <c r="D49" s="94"/>
      <c r="E49" s="146"/>
      <c r="F49" s="146"/>
      <c r="G49" s="172"/>
      <c r="H49" s="172"/>
      <c r="I49" s="94"/>
      <c r="J49" s="114" t="s">
        <v>425</v>
      </c>
    </row>
    <row r="50" spans="1:10" ht="14.45" customHeight="1">
      <c r="A50" s="140" t="s">
        <v>403</v>
      </c>
      <c r="B50" s="151"/>
      <c r="C50" s="152" t="s">
        <v>425</v>
      </c>
      <c r="D50" s="153"/>
      <c r="E50" s="178" t="s">
        <v>426</v>
      </c>
      <c r="F50" s="179"/>
      <c r="G50" s="157"/>
      <c r="H50" s="158"/>
      <c r="I50" s="158"/>
      <c r="J50" s="159"/>
    </row>
    <row r="51" spans="1:10">
      <c r="A51" s="113"/>
      <c r="B51" s="101"/>
      <c r="C51" s="172"/>
      <c r="D51" s="172"/>
      <c r="E51" s="146"/>
      <c r="F51" s="146"/>
      <c r="G51" s="180" t="s">
        <v>427</v>
      </c>
      <c r="H51" s="180"/>
      <c r="I51" s="180"/>
      <c r="J51" s="85"/>
    </row>
    <row r="52" spans="1:10" ht="13.9" customHeight="1">
      <c r="A52" s="140" t="s">
        <v>404</v>
      </c>
      <c r="B52" s="151"/>
      <c r="C52" s="157" t="s">
        <v>445</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446</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443</v>
      </c>
      <c r="D56" s="182"/>
      <c r="E56" s="182"/>
      <c r="F56" s="182"/>
      <c r="G56" s="182"/>
      <c r="H56" s="182"/>
      <c r="I56" s="182"/>
      <c r="J56" s="183"/>
    </row>
    <row r="57" spans="1:10">
      <c r="A57" s="93"/>
      <c r="B57" s="94"/>
      <c r="C57" s="94"/>
      <c r="D57" s="94"/>
      <c r="E57" s="146"/>
      <c r="F57" s="146"/>
      <c r="G57" s="146"/>
      <c r="H57" s="146"/>
      <c r="I57" s="94"/>
      <c r="J57" s="96"/>
    </row>
    <row r="58" spans="1:10">
      <c r="A58" s="140" t="s">
        <v>428</v>
      </c>
      <c r="B58" s="151"/>
      <c r="C58" s="181" t="s">
        <v>447</v>
      </c>
      <c r="D58" s="182"/>
      <c r="E58" s="182"/>
      <c r="F58" s="182"/>
      <c r="G58" s="182"/>
      <c r="H58" s="182"/>
      <c r="I58" s="182"/>
      <c r="J58" s="183"/>
    </row>
    <row r="59" spans="1:10" ht="14.45" customHeight="1">
      <c r="A59" s="93"/>
      <c r="B59" s="94"/>
      <c r="C59" s="184" t="s">
        <v>429</v>
      </c>
      <c r="D59" s="184"/>
      <c r="E59" s="184"/>
      <c r="F59" s="184"/>
      <c r="G59" s="94"/>
      <c r="H59" s="94"/>
      <c r="I59" s="94"/>
      <c r="J59" s="96"/>
    </row>
    <row r="60" spans="1:10">
      <c r="A60" s="140" t="s">
        <v>430</v>
      </c>
      <c r="B60" s="151"/>
      <c r="C60" s="181" t="s">
        <v>448</v>
      </c>
      <c r="D60" s="182"/>
      <c r="E60" s="182"/>
      <c r="F60" s="182"/>
      <c r="G60" s="182"/>
      <c r="H60" s="182"/>
      <c r="I60" s="182"/>
      <c r="J60" s="183"/>
    </row>
    <row r="61" spans="1:10" ht="14.45" customHeight="1">
      <c r="A61" s="115"/>
      <c r="B61" s="116"/>
      <c r="C61" s="185" t="s">
        <v>431</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94" zoomScale="110" zoomScaleNormal="100" zoomScaleSheetLayoutView="110" workbookViewId="0">
      <selection activeCell="I118" sqref="I118"/>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449</v>
      </c>
      <c r="B2" s="192"/>
      <c r="C2" s="192"/>
      <c r="D2" s="192"/>
      <c r="E2" s="192"/>
      <c r="F2" s="192"/>
      <c r="G2" s="192"/>
      <c r="H2" s="192"/>
      <c r="I2" s="192"/>
    </row>
    <row r="3" spans="1:9">
      <c r="A3" s="193" t="s">
        <v>355</v>
      </c>
      <c r="B3" s="194"/>
      <c r="C3" s="194"/>
      <c r="D3" s="194"/>
      <c r="E3" s="194"/>
      <c r="F3" s="194"/>
      <c r="G3" s="194"/>
      <c r="H3" s="194"/>
      <c r="I3" s="194"/>
    </row>
    <row r="4" spans="1:9">
      <c r="A4" s="195" t="s">
        <v>450</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719435920.5</v>
      </c>
      <c r="I9" s="34">
        <f>I10+I17+I27+I38+I43</f>
        <v>721402428</v>
      </c>
    </row>
    <row r="10" spans="1:9" ht="12.75" customHeight="1">
      <c r="A10" s="187" t="s">
        <v>5</v>
      </c>
      <c r="B10" s="187"/>
      <c r="C10" s="187"/>
      <c r="D10" s="187"/>
      <c r="E10" s="187"/>
      <c r="F10" s="187"/>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94662932</v>
      </c>
      <c r="I17" s="34">
        <f>I18+I19+I20+I21+I22+I23+I24+I25+I26</f>
        <v>94640278</v>
      </c>
    </row>
    <row r="18" spans="1:9" ht="12.75" customHeight="1">
      <c r="A18" s="186" t="s">
        <v>13</v>
      </c>
      <c r="B18" s="186"/>
      <c r="C18" s="186"/>
      <c r="D18" s="186"/>
      <c r="E18" s="186"/>
      <c r="F18" s="186"/>
      <c r="G18" s="15">
        <v>11</v>
      </c>
      <c r="H18" s="33">
        <v>12144555</v>
      </c>
      <c r="I18" s="33">
        <v>12144555</v>
      </c>
    </row>
    <row r="19" spans="1:9" ht="12.75" customHeight="1">
      <c r="A19" s="186" t="s">
        <v>14</v>
      </c>
      <c r="B19" s="186"/>
      <c r="C19" s="186"/>
      <c r="D19" s="186"/>
      <c r="E19" s="186"/>
      <c r="F19" s="186"/>
      <c r="G19" s="15">
        <v>12</v>
      </c>
      <c r="H19" s="33">
        <v>49431464</v>
      </c>
      <c r="I19" s="33">
        <v>49430235</v>
      </c>
    </row>
    <row r="20" spans="1:9" ht="12.75" customHeight="1">
      <c r="A20" s="186" t="s">
        <v>15</v>
      </c>
      <c r="B20" s="186"/>
      <c r="C20" s="186"/>
      <c r="D20" s="186"/>
      <c r="E20" s="186"/>
      <c r="F20" s="186"/>
      <c r="G20" s="15">
        <v>13</v>
      </c>
      <c r="H20" s="33">
        <v>280545</v>
      </c>
      <c r="I20" s="33">
        <v>310715</v>
      </c>
    </row>
    <row r="21" spans="1:9" ht="12.75" customHeight="1">
      <c r="A21" s="186" t="s">
        <v>16</v>
      </c>
      <c r="B21" s="186"/>
      <c r="C21" s="186"/>
      <c r="D21" s="186"/>
      <c r="E21" s="186"/>
      <c r="F21" s="186"/>
      <c r="G21" s="15">
        <v>14</v>
      </c>
      <c r="H21" s="33">
        <v>5928</v>
      </c>
      <c r="I21" s="33">
        <v>5212</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28796</v>
      </c>
      <c r="I25" s="33">
        <v>28796</v>
      </c>
    </row>
    <row r="26" spans="1:9" ht="12.75" customHeight="1">
      <c r="A26" s="186" t="s">
        <v>21</v>
      </c>
      <c r="B26" s="186"/>
      <c r="C26" s="186"/>
      <c r="D26" s="186"/>
      <c r="E26" s="186"/>
      <c r="F26" s="186"/>
      <c r="G26" s="15">
        <v>19</v>
      </c>
      <c r="H26" s="33">
        <v>32771644</v>
      </c>
      <c r="I26" s="33">
        <v>32720765</v>
      </c>
    </row>
    <row r="27" spans="1:9" ht="12.75" customHeight="1">
      <c r="A27" s="187" t="s">
        <v>22</v>
      </c>
      <c r="B27" s="187"/>
      <c r="C27" s="187"/>
      <c r="D27" s="187"/>
      <c r="E27" s="187"/>
      <c r="F27" s="187"/>
      <c r="G27" s="16">
        <v>20</v>
      </c>
      <c r="H27" s="34">
        <f>SUM(H28:H37)</f>
        <v>48249196.5</v>
      </c>
      <c r="I27" s="34">
        <f>SUM(I28:I37)</f>
        <v>48297836</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34959</v>
      </c>
      <c r="I34" s="33">
        <v>34959</v>
      </c>
    </row>
    <row r="35" spans="1:9" ht="12.75" customHeight="1">
      <c r="A35" s="186" t="s">
        <v>30</v>
      </c>
      <c r="B35" s="186"/>
      <c r="C35" s="186"/>
      <c r="D35" s="186"/>
      <c r="E35" s="186"/>
      <c r="F35" s="186"/>
      <c r="G35" s="15">
        <v>28</v>
      </c>
      <c r="H35" s="33">
        <v>48214237.5</v>
      </c>
      <c r="I35" s="33">
        <v>48262877</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574568048</v>
      </c>
      <c r="I38" s="34">
        <f>I39+I40+I41+I42</f>
        <v>576508570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707242</v>
      </c>
      <c r="I41" s="33">
        <v>707242</v>
      </c>
    </row>
    <row r="42" spans="1:9" ht="12.75" customHeight="1">
      <c r="A42" s="186" t="s">
        <v>37</v>
      </c>
      <c r="B42" s="186"/>
      <c r="C42" s="186"/>
      <c r="D42" s="186"/>
      <c r="E42" s="186"/>
      <c r="F42" s="186"/>
      <c r="G42" s="15">
        <v>35</v>
      </c>
      <c r="H42" s="33">
        <v>573860806</v>
      </c>
      <c r="I42" s="33">
        <v>575801328</v>
      </c>
    </row>
    <row r="43" spans="1:9" ht="12.75" customHeight="1">
      <c r="A43" s="186" t="s">
        <v>38</v>
      </c>
      <c r="B43" s="186"/>
      <c r="C43" s="186"/>
      <c r="D43" s="186"/>
      <c r="E43" s="186"/>
      <c r="F43" s="186"/>
      <c r="G43" s="15">
        <v>36</v>
      </c>
      <c r="H43" s="33">
        <v>1955744</v>
      </c>
      <c r="I43" s="33">
        <v>1955744</v>
      </c>
    </row>
    <row r="44" spans="1:9" ht="12.75" customHeight="1">
      <c r="A44" s="188" t="s">
        <v>382</v>
      </c>
      <c r="B44" s="188"/>
      <c r="C44" s="188"/>
      <c r="D44" s="188"/>
      <c r="E44" s="188"/>
      <c r="F44" s="188"/>
      <c r="G44" s="16">
        <v>37</v>
      </c>
      <c r="H44" s="34">
        <f>H45+H53+H60+H70</f>
        <v>73102198</v>
      </c>
      <c r="I44" s="34">
        <f>I45+I53+I60+I70</f>
        <v>61536959</v>
      </c>
    </row>
    <row r="45" spans="1:9" ht="12.75" customHeight="1">
      <c r="A45" s="187" t="s">
        <v>39</v>
      </c>
      <c r="B45" s="187"/>
      <c r="C45" s="187"/>
      <c r="D45" s="187"/>
      <c r="E45" s="187"/>
      <c r="F45" s="187"/>
      <c r="G45" s="16">
        <v>38</v>
      </c>
      <c r="H45" s="34">
        <f>SUM(H46:H52)</f>
        <v>22351254</v>
      </c>
      <c r="I45" s="34">
        <f>SUM(I46:I52)</f>
        <v>22350455</v>
      </c>
    </row>
    <row r="46" spans="1:9" ht="12.75" customHeight="1">
      <c r="A46" s="186" t="s">
        <v>40</v>
      </c>
      <c r="B46" s="186"/>
      <c r="C46" s="186"/>
      <c r="D46" s="186"/>
      <c r="E46" s="186"/>
      <c r="F46" s="186"/>
      <c r="G46" s="15">
        <v>39</v>
      </c>
      <c r="H46" s="33">
        <v>6172</v>
      </c>
      <c r="I46" s="33">
        <v>5373</v>
      </c>
    </row>
    <row r="47" spans="1:9" ht="12.75" customHeight="1">
      <c r="A47" s="186" t="s">
        <v>41</v>
      </c>
      <c r="B47" s="186"/>
      <c r="C47" s="186"/>
      <c r="D47" s="186"/>
      <c r="E47" s="186"/>
      <c r="F47" s="186"/>
      <c r="G47" s="15">
        <v>40</v>
      </c>
      <c r="H47" s="33">
        <v>11359780</v>
      </c>
      <c r="I47" s="33">
        <v>11359780</v>
      </c>
    </row>
    <row r="48" spans="1:9" ht="12.75" customHeight="1">
      <c r="A48" s="186" t="s">
        <v>42</v>
      </c>
      <c r="B48" s="186"/>
      <c r="C48" s="186"/>
      <c r="D48" s="186"/>
      <c r="E48" s="186"/>
      <c r="F48" s="186"/>
      <c r="G48" s="15">
        <v>41</v>
      </c>
      <c r="H48" s="33">
        <v>10985302</v>
      </c>
      <c r="I48" s="33">
        <v>10985302</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11576374</v>
      </c>
      <c r="I53" s="34">
        <f>SUM(I54:I59)</f>
        <v>14804555</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88724</v>
      </c>
      <c r="I55" s="33">
        <v>111500</v>
      </c>
    </row>
    <row r="56" spans="1:9" ht="12.75" customHeight="1">
      <c r="A56" s="186" t="s">
        <v>50</v>
      </c>
      <c r="B56" s="186"/>
      <c r="C56" s="186"/>
      <c r="D56" s="186"/>
      <c r="E56" s="186"/>
      <c r="F56" s="186"/>
      <c r="G56" s="15">
        <v>49</v>
      </c>
      <c r="H56" s="33">
        <v>10486757</v>
      </c>
      <c r="I56" s="33">
        <v>12858833</v>
      </c>
    </row>
    <row r="57" spans="1:9" ht="12.75" customHeight="1">
      <c r="A57" s="186" t="s">
        <v>51</v>
      </c>
      <c r="B57" s="186"/>
      <c r="C57" s="186"/>
      <c r="D57" s="186"/>
      <c r="E57" s="186"/>
      <c r="F57" s="186"/>
      <c r="G57" s="15">
        <v>50</v>
      </c>
      <c r="H57" s="33">
        <v>369001</v>
      </c>
      <c r="I57" s="33">
        <v>988624</v>
      </c>
    </row>
    <row r="58" spans="1:9" ht="12.75" customHeight="1">
      <c r="A58" s="186" t="s">
        <v>52</v>
      </c>
      <c r="B58" s="186"/>
      <c r="C58" s="186"/>
      <c r="D58" s="186"/>
      <c r="E58" s="186"/>
      <c r="F58" s="186"/>
      <c r="G58" s="15">
        <v>51</v>
      </c>
      <c r="H58" s="33">
        <v>20781</v>
      </c>
      <c r="I58" s="33">
        <v>181109</v>
      </c>
    </row>
    <row r="59" spans="1:9" ht="12.75" customHeight="1">
      <c r="A59" s="186" t="s">
        <v>53</v>
      </c>
      <c r="B59" s="186"/>
      <c r="C59" s="186"/>
      <c r="D59" s="186"/>
      <c r="E59" s="186"/>
      <c r="F59" s="186"/>
      <c r="G59" s="15">
        <v>52</v>
      </c>
      <c r="H59" s="33">
        <v>611111</v>
      </c>
      <c r="I59" s="33">
        <v>664489</v>
      </c>
    </row>
    <row r="60" spans="1:9" ht="12.75" customHeight="1">
      <c r="A60" s="187" t="s">
        <v>54</v>
      </c>
      <c r="B60" s="187"/>
      <c r="C60" s="187"/>
      <c r="D60" s="187"/>
      <c r="E60" s="187"/>
      <c r="F60" s="187"/>
      <c r="G60" s="16">
        <v>53</v>
      </c>
      <c r="H60" s="34">
        <f>SUM(H61:H69)</f>
        <v>22684197</v>
      </c>
      <c r="I60" s="34">
        <f>SUM(I61:I69)</f>
        <v>20345339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1200000</v>
      </c>
      <c r="I66" s="33">
        <v>1571200</v>
      </c>
    </row>
    <row r="67" spans="1:9" ht="12.75" customHeight="1">
      <c r="A67" s="186" t="s">
        <v>29</v>
      </c>
      <c r="B67" s="186"/>
      <c r="C67" s="186"/>
      <c r="D67" s="186"/>
      <c r="E67" s="186"/>
      <c r="F67" s="186"/>
      <c r="G67" s="15">
        <v>60</v>
      </c>
      <c r="H67" s="33">
        <v>3108646</v>
      </c>
      <c r="I67" s="33">
        <v>406856</v>
      </c>
    </row>
    <row r="68" spans="1:9" ht="12.75" customHeight="1">
      <c r="A68" s="186" t="s">
        <v>30</v>
      </c>
      <c r="B68" s="186"/>
      <c r="C68" s="186"/>
      <c r="D68" s="186"/>
      <c r="E68" s="186"/>
      <c r="F68" s="186"/>
      <c r="G68" s="15">
        <v>61</v>
      </c>
      <c r="H68" s="33">
        <v>18375551</v>
      </c>
      <c r="I68" s="33">
        <v>18367283</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16490373</v>
      </c>
      <c r="I70" s="33">
        <v>4036610</v>
      </c>
    </row>
    <row r="71" spans="1:9" ht="12.75" customHeight="1">
      <c r="A71" s="203" t="s">
        <v>58</v>
      </c>
      <c r="B71" s="203"/>
      <c r="C71" s="203"/>
      <c r="D71" s="203"/>
      <c r="E71" s="203"/>
      <c r="F71" s="203"/>
      <c r="G71" s="15">
        <v>64</v>
      </c>
      <c r="H71" s="33">
        <v>0</v>
      </c>
      <c r="I71" s="33">
        <v>0</v>
      </c>
    </row>
    <row r="72" spans="1:9" ht="12.75" customHeight="1">
      <c r="A72" s="188" t="s">
        <v>383</v>
      </c>
      <c r="B72" s="188"/>
      <c r="C72" s="188"/>
      <c r="D72" s="188"/>
      <c r="E72" s="188"/>
      <c r="F72" s="188"/>
      <c r="G72" s="16">
        <v>65</v>
      </c>
      <c r="H72" s="34">
        <f>H8+H9+H44+H71</f>
        <v>792538118.5</v>
      </c>
      <c r="I72" s="34">
        <f>I8+I9+I44+I71</f>
        <v>782939387</v>
      </c>
    </row>
    <row r="73" spans="1:9" ht="12.75" customHeight="1">
      <c r="A73" s="203" t="s">
        <v>59</v>
      </c>
      <c r="B73" s="203"/>
      <c r="C73" s="203"/>
      <c r="D73" s="203"/>
      <c r="E73" s="203"/>
      <c r="F73" s="203"/>
      <c r="G73" s="15">
        <v>66</v>
      </c>
      <c r="H73" s="33">
        <v>119524416</v>
      </c>
      <c r="I73" s="33">
        <v>119523311</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114938768</v>
      </c>
      <c r="I75" s="34">
        <f>I76+I77+I78+I84+I85+I89+I92+I95</f>
        <v>129930238</v>
      </c>
    </row>
    <row r="76" spans="1:9" ht="12.75" customHeight="1">
      <c r="A76" s="186" t="s">
        <v>61</v>
      </c>
      <c r="B76" s="186"/>
      <c r="C76" s="186"/>
      <c r="D76" s="186"/>
      <c r="E76" s="186"/>
      <c r="F76" s="186"/>
      <c r="G76" s="15">
        <v>68</v>
      </c>
      <c r="H76" s="33">
        <v>135452000</v>
      </c>
      <c r="I76" s="33">
        <v>135452000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6772600</v>
      </c>
      <c r="I78" s="34">
        <f>SUM(I79:I83)</f>
        <v>6772600</v>
      </c>
    </row>
    <row r="79" spans="1:9" ht="12.75" customHeight="1">
      <c r="A79" s="186" t="s">
        <v>64</v>
      </c>
      <c r="B79" s="186"/>
      <c r="C79" s="186"/>
      <c r="D79" s="186"/>
      <c r="E79" s="186"/>
      <c r="F79" s="186"/>
      <c r="G79" s="15">
        <v>71</v>
      </c>
      <c r="H79" s="33">
        <v>6772600</v>
      </c>
      <c r="I79" s="33">
        <v>6772600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24214522</v>
      </c>
      <c r="I84" s="120">
        <v>24214522</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-47348954</v>
      </c>
      <c r="I89" s="34">
        <f>I90-I91</f>
        <v>-51500624</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47348954</v>
      </c>
      <c r="I91" s="33">
        <v>51500624</v>
      </c>
    </row>
    <row r="92" spans="1:9" ht="12.75" customHeight="1">
      <c r="A92" s="187" t="s">
        <v>77</v>
      </c>
      <c r="B92" s="187"/>
      <c r="C92" s="187"/>
      <c r="D92" s="187"/>
      <c r="E92" s="187"/>
      <c r="F92" s="187"/>
      <c r="G92" s="16">
        <v>84</v>
      </c>
      <c r="H92" s="34">
        <f>H93-H94</f>
        <v>-4150116</v>
      </c>
      <c r="I92" s="34">
        <f>I93-I94</f>
        <v>14993024</v>
      </c>
    </row>
    <row r="93" spans="1:9" ht="12.75" customHeight="1">
      <c r="A93" s="186" t="s">
        <v>78</v>
      </c>
      <c r="B93" s="186"/>
      <c r="C93" s="186"/>
      <c r="D93" s="186"/>
      <c r="E93" s="186"/>
      <c r="F93" s="186"/>
      <c r="G93" s="15">
        <v>85</v>
      </c>
      <c r="H93" s="33">
        <v>0</v>
      </c>
      <c r="I93" s="33">
        <v>14993024</v>
      </c>
    </row>
    <row r="94" spans="1:9" ht="12.75" customHeight="1">
      <c r="A94" s="186" t="s">
        <v>79</v>
      </c>
      <c r="B94" s="186"/>
      <c r="C94" s="186"/>
      <c r="D94" s="186"/>
      <c r="E94" s="186"/>
      <c r="F94" s="186"/>
      <c r="G94" s="15">
        <v>86</v>
      </c>
      <c r="H94" s="33">
        <v>4150116</v>
      </c>
      <c r="I94" s="33">
        <v>0</v>
      </c>
    </row>
    <row r="95" spans="1:9" ht="12.75" customHeight="1">
      <c r="A95" s="186" t="s">
        <v>80</v>
      </c>
      <c r="B95" s="186"/>
      <c r="C95" s="186"/>
      <c r="D95" s="186"/>
      <c r="E95" s="186"/>
      <c r="F95" s="186"/>
      <c r="G95" s="15">
        <v>87</v>
      </c>
      <c r="H95" s="33">
        <v>-1284</v>
      </c>
      <c r="I95" s="33">
        <v>-1284</v>
      </c>
    </row>
    <row r="96" spans="1:9" ht="12.75" customHeight="1">
      <c r="A96" s="188" t="s">
        <v>385</v>
      </c>
      <c r="B96" s="188"/>
      <c r="C96" s="188"/>
      <c r="D96" s="188"/>
      <c r="E96" s="188"/>
      <c r="F96" s="188"/>
      <c r="G96" s="16">
        <v>88</v>
      </c>
      <c r="H96" s="34">
        <f>SUM(H97:H102)</f>
        <v>6244344.9299999997</v>
      </c>
      <c r="I96" s="34">
        <f>SUM(I97:I102)</f>
        <v>6347716.4899999993</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6244344.9299999997</v>
      </c>
      <c r="I99" s="33">
        <v>6347716.4899999993</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445407770</v>
      </c>
      <c r="I103" s="34">
        <f>SUM(I104:I114)</f>
        <v>434643506</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71330893</v>
      </c>
      <c r="I108" s="33">
        <v>71558039</v>
      </c>
    </row>
    <row r="109" spans="1:9" ht="12.75" customHeight="1">
      <c r="A109" s="186" t="s">
        <v>92</v>
      </c>
      <c r="B109" s="186"/>
      <c r="C109" s="186"/>
      <c r="D109" s="186"/>
      <c r="E109" s="186"/>
      <c r="F109" s="186"/>
      <c r="G109" s="15">
        <v>101</v>
      </c>
      <c r="H109" s="33">
        <v>109064113</v>
      </c>
      <c r="I109" s="33">
        <v>91995060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218249147</v>
      </c>
      <c r="I112" s="33">
        <v>224669464</v>
      </c>
    </row>
    <row r="113" spans="1:9" ht="12.75" customHeight="1">
      <c r="A113" s="186" t="s">
        <v>96</v>
      </c>
      <c r="B113" s="186"/>
      <c r="C113" s="186"/>
      <c r="D113" s="186"/>
      <c r="E113" s="186"/>
      <c r="F113" s="186"/>
      <c r="G113" s="15">
        <v>105</v>
      </c>
      <c r="H113" s="33">
        <v>4451271</v>
      </c>
      <c r="I113" s="33">
        <v>4443223</v>
      </c>
    </row>
    <row r="114" spans="1:9" ht="12.75" customHeight="1">
      <c r="A114" s="186" t="s">
        <v>97</v>
      </c>
      <c r="B114" s="186"/>
      <c r="C114" s="186"/>
      <c r="D114" s="186"/>
      <c r="E114" s="186"/>
      <c r="F114" s="186"/>
      <c r="G114" s="15">
        <v>106</v>
      </c>
      <c r="H114" s="33">
        <v>42312346</v>
      </c>
      <c r="I114" s="33">
        <v>41977720</v>
      </c>
    </row>
    <row r="115" spans="1:9" ht="12.75" customHeight="1">
      <c r="A115" s="188" t="s">
        <v>387</v>
      </c>
      <c r="B115" s="188"/>
      <c r="C115" s="188"/>
      <c r="D115" s="188"/>
      <c r="E115" s="188"/>
      <c r="F115" s="188"/>
      <c r="G115" s="16">
        <v>107</v>
      </c>
      <c r="H115" s="34">
        <f>SUM(H116:H129)</f>
        <v>216311739</v>
      </c>
      <c r="I115" s="34">
        <f>SUM(I116:I129)</f>
        <v>205571179</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53014</v>
      </c>
      <c r="I120" s="33">
        <v>53014</v>
      </c>
    </row>
    <row r="121" spans="1:9" ht="12.75" customHeight="1">
      <c r="A121" s="186" t="s">
        <v>92</v>
      </c>
      <c r="B121" s="186"/>
      <c r="C121" s="186"/>
      <c r="D121" s="186"/>
      <c r="E121" s="186"/>
      <c r="F121" s="186"/>
      <c r="G121" s="15">
        <v>113</v>
      </c>
      <c r="H121" s="33">
        <v>156702216</v>
      </c>
      <c r="I121" s="33">
        <v>165656544</v>
      </c>
    </row>
    <row r="122" spans="1:9" ht="12.75" customHeight="1">
      <c r="A122" s="186" t="s">
        <v>93</v>
      </c>
      <c r="B122" s="186"/>
      <c r="C122" s="186"/>
      <c r="D122" s="186"/>
      <c r="E122" s="186"/>
      <c r="F122" s="186"/>
      <c r="G122" s="15">
        <v>114</v>
      </c>
      <c r="H122" s="33">
        <v>2495487</v>
      </c>
      <c r="I122" s="33">
        <v>382103</v>
      </c>
    </row>
    <row r="123" spans="1:9" ht="12.75" customHeight="1">
      <c r="A123" s="186" t="s">
        <v>94</v>
      </c>
      <c r="B123" s="186"/>
      <c r="C123" s="186"/>
      <c r="D123" s="186"/>
      <c r="E123" s="186"/>
      <c r="F123" s="186"/>
      <c r="G123" s="15">
        <v>115</v>
      </c>
      <c r="H123" s="33">
        <v>17356358</v>
      </c>
      <c r="I123" s="33">
        <v>5862868</v>
      </c>
    </row>
    <row r="124" spans="1:9">
      <c r="A124" s="186" t="s">
        <v>95</v>
      </c>
      <c r="B124" s="186"/>
      <c r="C124" s="186"/>
      <c r="D124" s="186"/>
      <c r="E124" s="186"/>
      <c r="F124" s="186"/>
      <c r="G124" s="15">
        <v>116</v>
      </c>
      <c r="H124" s="33">
        <v>3816</v>
      </c>
      <c r="I124" s="33">
        <v>3068</v>
      </c>
    </row>
    <row r="125" spans="1:9">
      <c r="A125" s="186" t="s">
        <v>98</v>
      </c>
      <c r="B125" s="186"/>
      <c r="C125" s="186"/>
      <c r="D125" s="186"/>
      <c r="E125" s="186"/>
      <c r="F125" s="186"/>
      <c r="G125" s="15">
        <v>117</v>
      </c>
      <c r="H125" s="33">
        <v>1184005</v>
      </c>
      <c r="I125" s="33">
        <v>1053386</v>
      </c>
    </row>
    <row r="126" spans="1:9">
      <c r="A126" s="186" t="s">
        <v>99</v>
      </c>
      <c r="B126" s="186"/>
      <c r="C126" s="186"/>
      <c r="D126" s="186"/>
      <c r="E126" s="186"/>
      <c r="F126" s="186"/>
      <c r="G126" s="15">
        <v>118</v>
      </c>
      <c r="H126" s="33">
        <v>31523897</v>
      </c>
      <c r="I126" s="33">
        <v>27008428</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6992946</v>
      </c>
      <c r="I129" s="33">
        <v>5551768</v>
      </c>
    </row>
    <row r="130" spans="1:9" ht="22.15" customHeight="1">
      <c r="A130" s="203" t="s">
        <v>103</v>
      </c>
      <c r="B130" s="203"/>
      <c r="C130" s="203"/>
      <c r="D130" s="203"/>
      <c r="E130" s="203"/>
      <c r="F130" s="203"/>
      <c r="G130" s="15">
        <v>122</v>
      </c>
      <c r="H130" s="33">
        <v>9635497</v>
      </c>
      <c r="I130" s="33">
        <v>6446748</v>
      </c>
    </row>
    <row r="131" spans="1:9">
      <c r="A131" s="188" t="s">
        <v>388</v>
      </c>
      <c r="B131" s="188"/>
      <c r="C131" s="188"/>
      <c r="D131" s="188"/>
      <c r="E131" s="188"/>
      <c r="F131" s="188"/>
      <c r="G131" s="16">
        <v>123</v>
      </c>
      <c r="H131" s="34">
        <f>H75+H96+H103+H115+H130</f>
        <v>792538118.93000007</v>
      </c>
      <c r="I131" s="34">
        <f>I75+I96+I103+I115+I130</f>
        <v>782939387.49000001</v>
      </c>
    </row>
    <row r="132" spans="1:9">
      <c r="A132" s="203" t="s">
        <v>104</v>
      </c>
      <c r="B132" s="203"/>
      <c r="C132" s="203"/>
      <c r="D132" s="203"/>
      <c r="E132" s="203"/>
      <c r="F132" s="203"/>
      <c r="G132" s="15">
        <v>124</v>
      </c>
      <c r="H132" s="33">
        <v>119524416</v>
      </c>
      <c r="I132" s="33">
        <v>119523311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Normal="100" zoomScaleSheetLayoutView="110" workbookViewId="0">
      <selection activeCell="Q40" sqref="Q4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452</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450</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15171951</v>
      </c>
      <c r="I8" s="37">
        <f>SUM(I9:I13)</f>
        <v>15171951</v>
      </c>
      <c r="J8" s="37">
        <f>SUM(J9:J13)</f>
        <v>20971952</v>
      </c>
      <c r="K8" s="37">
        <f>SUM(K9:K13)</f>
        <v>20971952</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14544337</v>
      </c>
      <c r="I10" s="33">
        <v>14544337</v>
      </c>
      <c r="J10" s="33">
        <v>4500578</v>
      </c>
      <c r="K10" s="33">
        <v>4500578</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627614</v>
      </c>
      <c r="I13" s="33">
        <v>627614</v>
      </c>
      <c r="J13" s="33">
        <v>16471374</v>
      </c>
      <c r="K13" s="33">
        <v>16471374</v>
      </c>
    </row>
    <row r="14" spans="1:11">
      <c r="A14" s="222" t="s">
        <v>126</v>
      </c>
      <c r="B14" s="222"/>
      <c r="C14" s="222"/>
      <c r="D14" s="222"/>
      <c r="E14" s="222"/>
      <c r="F14" s="222"/>
      <c r="G14" s="20">
        <v>131</v>
      </c>
      <c r="H14" s="37">
        <f>H15+H16+H20+H24+H25+H26+H29+H36</f>
        <v>19613664</v>
      </c>
      <c r="I14" s="37">
        <f>I15+I16+I20+I24+I25+I26+I29+I36</f>
        <v>19613664</v>
      </c>
      <c r="J14" s="37">
        <f>J15+J16+J20+J24+J25+J26+J29+J36</f>
        <v>9647211</v>
      </c>
      <c r="K14" s="37">
        <f>K15+K16+K20+K24+K25+K26+K29+K36</f>
        <v>9647211</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7657053</v>
      </c>
      <c r="I16" s="37">
        <f>SUM(I17:I19)</f>
        <v>7657053</v>
      </c>
      <c r="J16" s="37">
        <f>SUM(J17:J19)</f>
        <v>1825337</v>
      </c>
      <c r="K16" s="37">
        <f>SUM(K17:K19)</f>
        <v>1825337</v>
      </c>
    </row>
    <row r="17" spans="1:11">
      <c r="A17" s="228" t="s">
        <v>128</v>
      </c>
      <c r="B17" s="228"/>
      <c r="C17" s="228"/>
      <c r="D17" s="228"/>
      <c r="E17" s="228"/>
      <c r="F17" s="228"/>
      <c r="G17" s="15">
        <v>134</v>
      </c>
      <c r="H17" s="33">
        <v>299279</v>
      </c>
      <c r="I17" s="33">
        <v>299279</v>
      </c>
      <c r="J17" s="33">
        <v>286897</v>
      </c>
      <c r="K17" s="33">
        <v>286897</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7357774</v>
      </c>
      <c r="I19" s="33">
        <v>7357774</v>
      </c>
      <c r="J19" s="33">
        <v>1538440</v>
      </c>
      <c r="K19" s="33">
        <v>1538440</v>
      </c>
    </row>
    <row r="20" spans="1:11">
      <c r="A20" s="231" t="s">
        <v>131</v>
      </c>
      <c r="B20" s="231"/>
      <c r="C20" s="231"/>
      <c r="D20" s="231"/>
      <c r="E20" s="231"/>
      <c r="F20" s="231"/>
      <c r="G20" s="20">
        <v>137</v>
      </c>
      <c r="H20" s="37">
        <f>SUM(H21:H23)</f>
        <v>6198395</v>
      </c>
      <c r="I20" s="37">
        <f>SUM(I21:I23)</f>
        <v>6198395</v>
      </c>
      <c r="J20" s="37">
        <f>SUM(J21:J23)</f>
        <v>5848797</v>
      </c>
      <c r="K20" s="37">
        <f>SUM(K21:K23)</f>
        <v>5848797</v>
      </c>
    </row>
    <row r="21" spans="1:11">
      <c r="A21" s="228" t="s">
        <v>109</v>
      </c>
      <c r="B21" s="228"/>
      <c r="C21" s="228"/>
      <c r="D21" s="228"/>
      <c r="E21" s="228"/>
      <c r="F21" s="228"/>
      <c r="G21" s="15">
        <v>138</v>
      </c>
      <c r="H21" s="33">
        <v>3818246</v>
      </c>
      <c r="I21" s="33">
        <v>3818246</v>
      </c>
      <c r="J21" s="33">
        <v>3721070</v>
      </c>
      <c r="K21" s="33">
        <v>3721070</v>
      </c>
    </row>
    <row r="22" spans="1:11">
      <c r="A22" s="228" t="s">
        <v>110</v>
      </c>
      <c r="B22" s="228"/>
      <c r="C22" s="228"/>
      <c r="D22" s="228"/>
      <c r="E22" s="228"/>
      <c r="F22" s="228"/>
      <c r="G22" s="15">
        <v>139</v>
      </c>
      <c r="H22" s="33">
        <v>1662426</v>
      </c>
      <c r="I22" s="33">
        <v>1662426</v>
      </c>
      <c r="J22" s="33">
        <v>1506827</v>
      </c>
      <c r="K22" s="33">
        <v>1506827</v>
      </c>
    </row>
    <row r="23" spans="1:11">
      <c r="A23" s="228" t="s">
        <v>111</v>
      </c>
      <c r="B23" s="228"/>
      <c r="C23" s="228"/>
      <c r="D23" s="228"/>
      <c r="E23" s="228"/>
      <c r="F23" s="228"/>
      <c r="G23" s="15">
        <v>140</v>
      </c>
      <c r="H23" s="33">
        <v>717723</v>
      </c>
      <c r="I23" s="33">
        <v>717723</v>
      </c>
      <c r="J23" s="33">
        <v>620900</v>
      </c>
      <c r="K23" s="33">
        <v>620900</v>
      </c>
    </row>
    <row r="24" spans="1:11">
      <c r="A24" s="186" t="s">
        <v>112</v>
      </c>
      <c r="B24" s="186"/>
      <c r="C24" s="186"/>
      <c r="D24" s="186"/>
      <c r="E24" s="186"/>
      <c r="F24" s="186"/>
      <c r="G24" s="15">
        <v>141</v>
      </c>
      <c r="H24" s="33">
        <v>66198</v>
      </c>
      <c r="I24" s="33">
        <v>66198</v>
      </c>
      <c r="J24" s="33">
        <v>94922</v>
      </c>
      <c r="K24" s="33">
        <v>94922</v>
      </c>
    </row>
    <row r="25" spans="1:11">
      <c r="A25" s="186" t="s">
        <v>113</v>
      </c>
      <c r="B25" s="186"/>
      <c r="C25" s="186"/>
      <c r="D25" s="186"/>
      <c r="E25" s="186"/>
      <c r="F25" s="186"/>
      <c r="G25" s="15">
        <v>142</v>
      </c>
      <c r="H25" s="33">
        <v>2832841</v>
      </c>
      <c r="I25" s="33">
        <v>2832841</v>
      </c>
      <c r="J25" s="33">
        <v>1844957</v>
      </c>
      <c r="K25" s="33">
        <v>1844957</v>
      </c>
    </row>
    <row r="26" spans="1:11">
      <c r="A26" s="231" t="s">
        <v>132</v>
      </c>
      <c r="B26" s="231"/>
      <c r="C26" s="231"/>
      <c r="D26" s="231"/>
      <c r="E26" s="231"/>
      <c r="F26" s="231"/>
      <c r="G26" s="20">
        <v>143</v>
      </c>
      <c r="H26" s="37">
        <f>H27+H28</f>
        <v>-88126</v>
      </c>
      <c r="I26" s="37">
        <f>I27+I28</f>
        <v>-88126</v>
      </c>
      <c r="J26" s="37">
        <f>J27+J28</f>
        <v>-70174</v>
      </c>
      <c r="K26" s="37">
        <f>K27+K28</f>
        <v>-70174</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-88126</v>
      </c>
      <c r="I28" s="33">
        <v>-88126</v>
      </c>
      <c r="J28" s="33">
        <v>-70174</v>
      </c>
      <c r="K28" s="33">
        <v>-70174</v>
      </c>
    </row>
    <row r="29" spans="1:11">
      <c r="A29" s="231" t="s">
        <v>135</v>
      </c>
      <c r="B29" s="231"/>
      <c r="C29" s="231"/>
      <c r="D29" s="231"/>
      <c r="E29" s="231"/>
      <c r="F29" s="231"/>
      <c r="G29" s="20">
        <v>146</v>
      </c>
      <c r="H29" s="37">
        <f>SUM(H30:H35)</f>
        <v>2947303</v>
      </c>
      <c r="I29" s="37">
        <f>SUM(I30:I35)</f>
        <v>2947303</v>
      </c>
      <c r="J29" s="37">
        <f>SUM(J30:J35)</f>
        <v>103372</v>
      </c>
      <c r="K29" s="37">
        <f>SUM(K30:K35)</f>
        <v>103372</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110828</v>
      </c>
      <c r="I32" s="33">
        <v>110828</v>
      </c>
      <c r="J32" s="33">
        <v>103372</v>
      </c>
      <c r="K32" s="33">
        <v>103372</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2836475</v>
      </c>
      <c r="I35" s="33">
        <v>2836475</v>
      </c>
      <c r="J35" s="33">
        <v>0</v>
      </c>
      <c r="K35" s="33">
        <v>0</v>
      </c>
    </row>
    <row r="36" spans="1:11">
      <c r="A36" s="186" t="s">
        <v>114</v>
      </c>
      <c r="B36" s="186"/>
      <c r="C36" s="186"/>
      <c r="D36" s="186"/>
      <c r="E36" s="186"/>
      <c r="F36" s="186"/>
      <c r="G36" s="15">
        <v>153</v>
      </c>
      <c r="H36" s="33">
        <v>0</v>
      </c>
      <c r="I36" s="33">
        <v>0</v>
      </c>
      <c r="J36" s="33">
        <v>0</v>
      </c>
      <c r="K36" s="33">
        <v>0</v>
      </c>
    </row>
    <row r="37" spans="1:11">
      <c r="A37" s="222" t="s">
        <v>142</v>
      </c>
      <c r="B37" s="222"/>
      <c r="C37" s="222"/>
      <c r="D37" s="222"/>
      <c r="E37" s="222"/>
      <c r="F37" s="222"/>
      <c r="G37" s="20">
        <v>154</v>
      </c>
      <c r="H37" s="37">
        <f>SUM(H38:H47)</f>
        <v>16507597</v>
      </c>
      <c r="I37" s="37">
        <f>SUM(I38:I47)</f>
        <v>16507597</v>
      </c>
      <c r="J37" s="37">
        <f>SUM(J38:J47)</f>
        <v>12009722</v>
      </c>
      <c r="K37" s="37">
        <f>SUM(K38:K47)</f>
        <v>12009722</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36854</v>
      </c>
      <c r="I43" s="33">
        <v>36854</v>
      </c>
      <c r="J43" s="33">
        <v>0</v>
      </c>
      <c r="K43" s="33">
        <v>0</v>
      </c>
    </row>
    <row r="44" spans="1:11">
      <c r="A44" s="186" t="s">
        <v>149</v>
      </c>
      <c r="B44" s="186"/>
      <c r="C44" s="186"/>
      <c r="D44" s="186"/>
      <c r="E44" s="186"/>
      <c r="F44" s="186"/>
      <c r="G44" s="15">
        <v>161</v>
      </c>
      <c r="H44" s="33">
        <v>0</v>
      </c>
      <c r="I44" s="33">
        <v>0</v>
      </c>
      <c r="J44" s="33">
        <v>41092</v>
      </c>
      <c r="K44" s="33">
        <v>41092</v>
      </c>
    </row>
    <row r="45" spans="1:11">
      <c r="A45" s="186" t="s">
        <v>150</v>
      </c>
      <c r="B45" s="186"/>
      <c r="C45" s="186"/>
      <c r="D45" s="186"/>
      <c r="E45" s="186"/>
      <c r="F45" s="186"/>
      <c r="G45" s="15">
        <v>162</v>
      </c>
      <c r="H45" s="33">
        <v>16470743</v>
      </c>
      <c r="I45" s="33">
        <v>16470743</v>
      </c>
      <c r="J45" s="33">
        <v>11968630</v>
      </c>
      <c r="K45" s="33">
        <v>11968630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15864247</v>
      </c>
      <c r="I48" s="37">
        <f>SUM(I49:I55)</f>
        <v>15864247</v>
      </c>
      <c r="J48" s="37">
        <f>SUM(J49:J55)</f>
        <v>8676065</v>
      </c>
      <c r="K48" s="37">
        <f>SUM(K49:K55)</f>
        <v>8676065</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8662801</v>
      </c>
      <c r="I51" s="33">
        <v>8662801</v>
      </c>
      <c r="J51" s="33">
        <v>8161470</v>
      </c>
      <c r="K51" s="33">
        <v>8161470</v>
      </c>
    </row>
    <row r="52" spans="1:11">
      <c r="A52" s="223" t="s">
        <v>157</v>
      </c>
      <c r="B52" s="223"/>
      <c r="C52" s="223"/>
      <c r="D52" s="223"/>
      <c r="E52" s="223"/>
      <c r="F52" s="223"/>
      <c r="G52" s="15">
        <v>169</v>
      </c>
      <c r="H52" s="33">
        <v>7201446</v>
      </c>
      <c r="I52" s="33">
        <v>7201446</v>
      </c>
      <c r="J52" s="33">
        <v>514595</v>
      </c>
      <c r="K52" s="33">
        <v>514595</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31679548</v>
      </c>
      <c r="I60" s="37">
        <f t="shared" ref="I60:K60" si="0">I8+I37+I56+I57</f>
        <v>31679548</v>
      </c>
      <c r="J60" s="37">
        <f t="shared" si="0"/>
        <v>32981674</v>
      </c>
      <c r="K60" s="37">
        <f t="shared" si="0"/>
        <v>32981674</v>
      </c>
    </row>
    <row r="61" spans="1:11">
      <c r="A61" s="222" t="s">
        <v>166</v>
      </c>
      <c r="B61" s="222"/>
      <c r="C61" s="222"/>
      <c r="D61" s="222"/>
      <c r="E61" s="222"/>
      <c r="F61" s="222"/>
      <c r="G61" s="20">
        <v>178</v>
      </c>
      <c r="H61" s="37">
        <f>H14+H48+H58+H59</f>
        <v>35477911</v>
      </c>
      <c r="I61" s="37">
        <f t="shared" ref="I61:K61" si="1">I14+I48+I58+I59</f>
        <v>35477911</v>
      </c>
      <c r="J61" s="37">
        <f t="shared" si="1"/>
        <v>18323276</v>
      </c>
      <c r="K61" s="37">
        <f t="shared" si="1"/>
        <v>18323276</v>
      </c>
    </row>
    <row r="62" spans="1:11">
      <c r="A62" s="222" t="s">
        <v>167</v>
      </c>
      <c r="B62" s="222"/>
      <c r="C62" s="222"/>
      <c r="D62" s="222"/>
      <c r="E62" s="222"/>
      <c r="F62" s="222"/>
      <c r="G62" s="20">
        <v>179</v>
      </c>
      <c r="H62" s="37">
        <f>H60-H61</f>
        <v>-3798363</v>
      </c>
      <c r="I62" s="37">
        <f t="shared" ref="I62:K62" si="2">I60-I61</f>
        <v>-3798363</v>
      </c>
      <c r="J62" s="37">
        <f t="shared" si="2"/>
        <v>14658398</v>
      </c>
      <c r="K62" s="37">
        <f t="shared" si="2"/>
        <v>14658398</v>
      </c>
    </row>
    <row r="63" spans="1:11">
      <c r="A63" s="209" t="s">
        <v>168</v>
      </c>
      <c r="B63" s="209"/>
      <c r="C63" s="209"/>
      <c r="D63" s="209"/>
      <c r="E63" s="209"/>
      <c r="F63" s="209"/>
      <c r="G63" s="20">
        <v>180</v>
      </c>
      <c r="H63" s="37">
        <f>+IF((H60-H61)&gt;0,(H60-H61),0)</f>
        <v>0</v>
      </c>
      <c r="I63" s="37">
        <f t="shared" ref="I63:K63" si="3">+IF((I60-I61)&gt;0,(I60-I61),0)</f>
        <v>0</v>
      </c>
      <c r="J63" s="37">
        <f t="shared" si="3"/>
        <v>14658398</v>
      </c>
      <c r="K63" s="37">
        <f t="shared" si="3"/>
        <v>14658398</v>
      </c>
    </row>
    <row r="64" spans="1:11">
      <c r="A64" s="209" t="s">
        <v>169</v>
      </c>
      <c r="B64" s="209"/>
      <c r="C64" s="209"/>
      <c r="D64" s="209"/>
      <c r="E64" s="209"/>
      <c r="F64" s="209"/>
      <c r="G64" s="20">
        <v>181</v>
      </c>
      <c r="H64" s="37">
        <f>+IF((H60-H61)&lt;0,(H60-H61),0)</f>
        <v>-3798363</v>
      </c>
      <c r="I64" s="37">
        <f t="shared" ref="I64:K64" si="4">+IF((I60-I61)&lt;0,(I60-I61),0)</f>
        <v>-3798363</v>
      </c>
      <c r="J64" s="37">
        <f t="shared" si="4"/>
        <v>0</v>
      </c>
      <c r="K64" s="37">
        <f t="shared" si="4"/>
        <v>0</v>
      </c>
    </row>
    <row r="65" spans="1:11">
      <c r="A65" s="224" t="s">
        <v>115</v>
      </c>
      <c r="B65" s="224"/>
      <c r="C65" s="224"/>
      <c r="D65" s="224"/>
      <c r="E65" s="224"/>
      <c r="F65" s="224"/>
      <c r="G65" s="15">
        <v>182</v>
      </c>
      <c r="H65" s="33">
        <v>0</v>
      </c>
      <c r="I65" s="33">
        <v>0</v>
      </c>
      <c r="J65" s="33">
        <v>-334626</v>
      </c>
      <c r="K65" s="33">
        <v>-334626</v>
      </c>
    </row>
    <row r="66" spans="1:11">
      <c r="A66" s="222" t="s">
        <v>170</v>
      </c>
      <c r="B66" s="222"/>
      <c r="C66" s="222"/>
      <c r="D66" s="222"/>
      <c r="E66" s="222"/>
      <c r="F66" s="222"/>
      <c r="G66" s="20">
        <v>183</v>
      </c>
      <c r="H66" s="37">
        <f>H62-H65</f>
        <v>-3798363</v>
      </c>
      <c r="I66" s="37">
        <f t="shared" ref="I66:K66" si="5">I62-I65</f>
        <v>-3798363</v>
      </c>
      <c r="J66" s="37">
        <f t="shared" si="5"/>
        <v>14993024</v>
      </c>
      <c r="K66" s="37">
        <f t="shared" si="5"/>
        <v>14993024</v>
      </c>
    </row>
    <row r="67" spans="1:11">
      <c r="A67" s="209" t="s">
        <v>171</v>
      </c>
      <c r="B67" s="209"/>
      <c r="C67" s="209"/>
      <c r="D67" s="209"/>
      <c r="E67" s="209"/>
      <c r="F67" s="209"/>
      <c r="G67" s="20">
        <v>184</v>
      </c>
      <c r="H67" s="37">
        <f>+IF((H62-H65)&gt;0,(H62-H65),0)</f>
        <v>0</v>
      </c>
      <c r="I67" s="37">
        <f t="shared" ref="I67:K67" si="6">+IF((I62-I65)&gt;0,(I62-I65),0)</f>
        <v>0</v>
      </c>
      <c r="J67" s="37">
        <f t="shared" si="6"/>
        <v>14993024</v>
      </c>
      <c r="K67" s="37">
        <f t="shared" si="6"/>
        <v>14993024</v>
      </c>
    </row>
    <row r="68" spans="1:11">
      <c r="A68" s="209" t="s">
        <v>172</v>
      </c>
      <c r="B68" s="209"/>
      <c r="C68" s="209"/>
      <c r="D68" s="209"/>
      <c r="E68" s="209"/>
      <c r="F68" s="209"/>
      <c r="G68" s="20">
        <v>185</v>
      </c>
      <c r="H68" s="37">
        <f>+IF((H62-H65)&lt;0,(H62-H65),0)</f>
        <v>-3798363</v>
      </c>
      <c r="I68" s="37">
        <f t="shared" ref="I68:K68" si="7">+IF((I62-I65)&lt;0,(I62-I65),0)</f>
        <v>-3798363</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-3798363</v>
      </c>
      <c r="I85" s="39">
        <f>I86+I87</f>
        <v>-3798363</v>
      </c>
      <c r="J85" s="39">
        <f>J86+J87</f>
        <v>14993024</v>
      </c>
      <c r="K85" s="39">
        <f>K86+K87</f>
        <v>14993024</v>
      </c>
    </row>
    <row r="86" spans="1:11">
      <c r="A86" s="208" t="s">
        <v>189</v>
      </c>
      <c r="B86" s="208"/>
      <c r="C86" s="208"/>
      <c r="D86" s="208"/>
      <c r="E86" s="208"/>
      <c r="F86" s="208"/>
      <c r="G86" s="15">
        <v>200</v>
      </c>
      <c r="H86" s="40">
        <v>-3798363</v>
      </c>
      <c r="I86" s="40">
        <v>-3798363</v>
      </c>
      <c r="J86" s="40">
        <v>14993024</v>
      </c>
      <c r="K86" s="40">
        <v>14993024</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-3798363</v>
      </c>
      <c r="I89" s="40">
        <v>-3798363</v>
      </c>
      <c r="J89" s="40">
        <v>14993024</v>
      </c>
      <c r="K89" s="40">
        <v>14993024</v>
      </c>
    </row>
    <row r="90" spans="1:11" ht="24" customHeight="1">
      <c r="A90" s="232" t="s">
        <v>192</v>
      </c>
      <c r="B90" s="232"/>
      <c r="C90" s="232"/>
      <c r="D90" s="232"/>
      <c r="E90" s="232"/>
      <c r="F90" s="232"/>
      <c r="G90" s="20">
        <v>203</v>
      </c>
      <c r="H90" s="39">
        <f>SUM(H91:H98)</f>
        <v>12847</v>
      </c>
      <c r="I90" s="39">
        <f>SUM(I91:I98)</f>
        <v>12847</v>
      </c>
      <c r="J90" s="39">
        <f>SUM(J91:J98)</f>
        <v>-1554</v>
      </c>
      <c r="K90" s="39">
        <f>SUM(K91:K98)</f>
        <v>-1554</v>
      </c>
    </row>
    <row r="91" spans="1:11">
      <c r="A91" s="223" t="s">
        <v>193</v>
      </c>
      <c r="B91" s="223"/>
      <c r="C91" s="223"/>
      <c r="D91" s="223"/>
      <c r="E91" s="223"/>
      <c r="F91" s="223"/>
      <c r="G91" s="15">
        <v>204</v>
      </c>
      <c r="H91" s="40">
        <v>12847</v>
      </c>
      <c r="I91" s="40">
        <v>12847</v>
      </c>
      <c r="J91" s="40">
        <v>-1554</v>
      </c>
      <c r="K91" s="40">
        <v>-1554</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12847</v>
      </c>
      <c r="I100" s="39">
        <f>I90-I99</f>
        <v>12847</v>
      </c>
      <c r="J100" s="39">
        <f>J90-J99</f>
        <v>-1554</v>
      </c>
      <c r="K100" s="39">
        <f>K90-K99</f>
        <v>-1554</v>
      </c>
    </row>
    <row r="101" spans="1:11">
      <c r="A101" s="232" t="s">
        <v>202</v>
      </c>
      <c r="B101" s="232"/>
      <c r="C101" s="232"/>
      <c r="D101" s="232"/>
      <c r="E101" s="232"/>
      <c r="F101" s="232"/>
      <c r="G101" s="20">
        <v>214</v>
      </c>
      <c r="H101" s="39">
        <f>H89+H100</f>
        <v>-3785516</v>
      </c>
      <c r="I101" s="39">
        <f>I89+I100</f>
        <v>-3785516</v>
      </c>
      <c r="J101" s="39">
        <f>J89+J100</f>
        <v>14991470</v>
      </c>
      <c r="K101" s="39">
        <f>K89+K100</f>
        <v>14991470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-3785516</v>
      </c>
      <c r="I103" s="39">
        <f>I104+I105</f>
        <v>-3785516</v>
      </c>
      <c r="J103" s="39">
        <f>J104+J105</f>
        <v>14991470</v>
      </c>
      <c r="K103" s="39">
        <f>K104+K105</f>
        <v>14991470</v>
      </c>
    </row>
    <row r="104" spans="1:11">
      <c r="A104" s="208" t="s">
        <v>117</v>
      </c>
      <c r="B104" s="208"/>
      <c r="C104" s="208"/>
      <c r="D104" s="208"/>
      <c r="E104" s="208"/>
      <c r="F104" s="208"/>
      <c r="G104" s="15">
        <v>216</v>
      </c>
      <c r="H104" s="40">
        <v>-3785516</v>
      </c>
      <c r="I104" s="40">
        <v>-3785516</v>
      </c>
      <c r="J104" s="40">
        <v>14991470</v>
      </c>
      <c r="K104" s="40">
        <v>14991470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A5" sqref="A5:F5"/>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453</v>
      </c>
      <c r="B2" s="192"/>
      <c r="C2" s="192"/>
      <c r="D2" s="192"/>
      <c r="E2" s="192"/>
      <c r="F2" s="192"/>
      <c r="G2" s="192"/>
      <c r="H2" s="192"/>
      <c r="I2" s="192"/>
    </row>
    <row r="3" spans="1:9">
      <c r="A3" s="242" t="s">
        <v>355</v>
      </c>
      <c r="B3" s="243"/>
      <c r="C3" s="243"/>
      <c r="D3" s="243"/>
      <c r="E3" s="243"/>
      <c r="F3" s="243"/>
      <c r="G3" s="243"/>
      <c r="H3" s="243"/>
      <c r="I3" s="243"/>
    </row>
    <row r="4" spans="1:9">
      <c r="A4" s="238" t="s">
        <v>469</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-3798363</v>
      </c>
      <c r="I8" s="43">
        <v>14658398</v>
      </c>
    </row>
    <row r="9" spans="1:9" ht="12.75" customHeight="1">
      <c r="A9" s="247" t="s">
        <v>211</v>
      </c>
      <c r="B9" s="248"/>
      <c r="C9" s="248"/>
      <c r="D9" s="248"/>
      <c r="E9" s="248"/>
      <c r="F9" s="249"/>
      <c r="G9" s="25">
        <v>2</v>
      </c>
      <c r="H9" s="44">
        <f>H10+H11+H12+H13+H14+H15+H16+H17</f>
        <v>2273528</v>
      </c>
      <c r="I9" s="44">
        <f>I10+I11+I12+I13+I14+I15+I16+I17</f>
        <v>-16837798</v>
      </c>
    </row>
    <row r="10" spans="1:9" ht="12.75" customHeight="1">
      <c r="A10" s="239" t="s">
        <v>212</v>
      </c>
      <c r="B10" s="240"/>
      <c r="C10" s="240"/>
      <c r="D10" s="240"/>
      <c r="E10" s="240"/>
      <c r="F10" s="241"/>
      <c r="G10" s="26">
        <v>3</v>
      </c>
      <c r="H10" s="45">
        <v>66198</v>
      </c>
      <c r="I10" s="45">
        <v>94922</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-88126</v>
      </c>
      <c r="I12" s="45">
        <v>-13631414</v>
      </c>
    </row>
    <row r="13" spans="1:9" ht="12.75" customHeight="1">
      <c r="A13" s="239" t="s">
        <v>215</v>
      </c>
      <c r="B13" s="240"/>
      <c r="C13" s="240"/>
      <c r="D13" s="240"/>
      <c r="E13" s="240"/>
      <c r="F13" s="241"/>
      <c r="G13" s="26">
        <v>6</v>
      </c>
      <c r="H13" s="45">
        <v>-50955</v>
      </c>
      <c r="I13" s="45">
        <v>-41092</v>
      </c>
    </row>
    <row r="14" spans="1:9" ht="12.75" customHeight="1">
      <c r="A14" s="239" t="s">
        <v>216</v>
      </c>
      <c r="B14" s="240"/>
      <c r="C14" s="240"/>
      <c r="D14" s="240"/>
      <c r="E14" s="240"/>
      <c r="F14" s="241"/>
      <c r="G14" s="26">
        <v>7</v>
      </c>
      <c r="H14" s="45">
        <v>8662801</v>
      </c>
      <c r="I14" s="45">
        <v>8161470</v>
      </c>
    </row>
    <row r="15" spans="1:9" ht="12.75" customHeight="1">
      <c r="A15" s="239" t="s">
        <v>217</v>
      </c>
      <c r="B15" s="240"/>
      <c r="C15" s="240"/>
      <c r="D15" s="240"/>
      <c r="E15" s="240"/>
      <c r="F15" s="241"/>
      <c r="G15" s="26">
        <v>8</v>
      </c>
      <c r="H15" s="45">
        <v>2947303</v>
      </c>
      <c r="I15" s="45">
        <v>103372</v>
      </c>
    </row>
    <row r="16" spans="1:9" ht="12.75" customHeight="1">
      <c r="A16" s="239" t="s">
        <v>218</v>
      </c>
      <c r="B16" s="240"/>
      <c r="C16" s="240"/>
      <c r="D16" s="240"/>
      <c r="E16" s="240"/>
      <c r="F16" s="241"/>
      <c r="G16" s="26">
        <v>9</v>
      </c>
      <c r="H16" s="45">
        <v>2194725</v>
      </c>
      <c r="I16" s="45">
        <v>-123541</v>
      </c>
    </row>
    <row r="17" spans="1:9" ht="25.15" customHeight="1">
      <c r="A17" s="239" t="s">
        <v>219</v>
      </c>
      <c r="B17" s="240"/>
      <c r="C17" s="240"/>
      <c r="D17" s="240"/>
      <c r="E17" s="240"/>
      <c r="F17" s="241"/>
      <c r="G17" s="26">
        <v>10</v>
      </c>
      <c r="H17" s="45">
        <v>-11458418</v>
      </c>
      <c r="I17" s="45">
        <v>-11401515</v>
      </c>
    </row>
    <row r="18" spans="1:9" ht="28.15" customHeight="1">
      <c r="A18" s="244" t="s">
        <v>390</v>
      </c>
      <c r="B18" s="245"/>
      <c r="C18" s="245"/>
      <c r="D18" s="245"/>
      <c r="E18" s="245"/>
      <c r="F18" s="246"/>
      <c r="G18" s="25">
        <v>11</v>
      </c>
      <c r="H18" s="44">
        <f>H8+H9</f>
        <v>-1524835</v>
      </c>
      <c r="I18" s="44">
        <f>I8+I9</f>
        <v>-2179400</v>
      </c>
    </row>
    <row r="19" spans="1:9" ht="12.75" customHeight="1">
      <c r="A19" s="247" t="s">
        <v>220</v>
      </c>
      <c r="B19" s="248"/>
      <c r="C19" s="248"/>
      <c r="D19" s="248"/>
      <c r="E19" s="248"/>
      <c r="F19" s="249"/>
      <c r="G19" s="25">
        <v>12</v>
      </c>
      <c r="H19" s="44">
        <f>H20+H21+H22+H23</f>
        <v>-4939022</v>
      </c>
      <c r="I19" s="44">
        <f>I20+I21+I22+I23</f>
        <v>-10353017</v>
      </c>
    </row>
    <row r="20" spans="1:9" ht="12.75" customHeight="1">
      <c r="A20" s="239" t="s">
        <v>221</v>
      </c>
      <c r="B20" s="240"/>
      <c r="C20" s="240"/>
      <c r="D20" s="240"/>
      <c r="E20" s="240"/>
      <c r="F20" s="241"/>
      <c r="G20" s="26">
        <v>13</v>
      </c>
      <c r="H20" s="45">
        <v>17330168</v>
      </c>
      <c r="I20" s="45">
        <v>-8903187</v>
      </c>
    </row>
    <row r="21" spans="1:9" ht="12.75" customHeight="1">
      <c r="A21" s="239" t="s">
        <v>222</v>
      </c>
      <c r="B21" s="240"/>
      <c r="C21" s="240"/>
      <c r="D21" s="240"/>
      <c r="E21" s="240"/>
      <c r="F21" s="241"/>
      <c r="G21" s="26">
        <v>14</v>
      </c>
      <c r="H21" s="45">
        <v>-22267370</v>
      </c>
      <c r="I21" s="45">
        <v>-1450629</v>
      </c>
    </row>
    <row r="22" spans="1:9" ht="12.75" customHeight="1">
      <c r="A22" s="239" t="s">
        <v>223</v>
      </c>
      <c r="B22" s="240"/>
      <c r="C22" s="240"/>
      <c r="D22" s="240"/>
      <c r="E22" s="240"/>
      <c r="F22" s="241"/>
      <c r="G22" s="26">
        <v>15</v>
      </c>
      <c r="H22" s="45">
        <v>-1820</v>
      </c>
      <c r="I22" s="45">
        <v>799</v>
      </c>
    </row>
    <row r="23" spans="1:9" ht="12.75" customHeight="1">
      <c r="A23" s="239" t="s">
        <v>224</v>
      </c>
      <c r="B23" s="240"/>
      <c r="C23" s="240"/>
      <c r="D23" s="240"/>
      <c r="E23" s="240"/>
      <c r="F23" s="241"/>
      <c r="G23" s="26">
        <v>16</v>
      </c>
      <c r="H23" s="45">
        <v>0</v>
      </c>
      <c r="I23" s="45">
        <v>0</v>
      </c>
    </row>
    <row r="24" spans="1:9" ht="12.75" customHeight="1">
      <c r="A24" s="244" t="s">
        <v>225</v>
      </c>
      <c r="B24" s="245"/>
      <c r="C24" s="245"/>
      <c r="D24" s="245"/>
      <c r="E24" s="245"/>
      <c r="F24" s="246"/>
      <c r="G24" s="25">
        <v>17</v>
      </c>
      <c r="H24" s="44">
        <f>H18+H19</f>
        <v>-6463857</v>
      </c>
      <c r="I24" s="44">
        <f>I18+I19</f>
        <v>-12532417</v>
      </c>
    </row>
    <row r="25" spans="1:9" ht="12.75" customHeight="1">
      <c r="A25" s="235" t="s">
        <v>226</v>
      </c>
      <c r="B25" s="236"/>
      <c r="C25" s="236"/>
      <c r="D25" s="236"/>
      <c r="E25" s="236"/>
      <c r="F25" s="237"/>
      <c r="G25" s="26">
        <v>18</v>
      </c>
      <c r="H25" s="45">
        <v>-1724752</v>
      </c>
      <c r="I25" s="45">
        <v>-1624210</v>
      </c>
    </row>
    <row r="26" spans="1:9" ht="12.75" customHeight="1">
      <c r="A26" s="235" t="s">
        <v>227</v>
      </c>
      <c r="B26" s="236"/>
      <c r="C26" s="236"/>
      <c r="D26" s="236"/>
      <c r="E26" s="236"/>
      <c r="F26" s="237"/>
      <c r="G26" s="26">
        <v>19</v>
      </c>
      <c r="H26" s="45">
        <v>-877009</v>
      </c>
      <c r="I26" s="45">
        <v>0</v>
      </c>
    </row>
    <row r="27" spans="1:9" ht="25.9" customHeight="1">
      <c r="A27" s="262" t="s">
        <v>228</v>
      </c>
      <c r="B27" s="263"/>
      <c r="C27" s="263"/>
      <c r="D27" s="263"/>
      <c r="E27" s="263"/>
      <c r="F27" s="264"/>
      <c r="G27" s="27">
        <v>20</v>
      </c>
      <c r="H27" s="46">
        <f>H24+H25+H26</f>
        <v>-9065618</v>
      </c>
      <c r="I27" s="46">
        <f>I24+I25+I26</f>
        <v>-14156627</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8216</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3550</v>
      </c>
      <c r="I31" s="48">
        <v>104750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17442696</v>
      </c>
      <c r="I34" s="48">
        <v>10588990</v>
      </c>
    </row>
    <row r="35" spans="1:9" ht="26.45" customHeight="1">
      <c r="A35" s="244" t="s">
        <v>236</v>
      </c>
      <c r="B35" s="245"/>
      <c r="C35" s="245"/>
      <c r="D35" s="245"/>
      <c r="E35" s="245"/>
      <c r="F35" s="246"/>
      <c r="G35" s="25">
        <v>27</v>
      </c>
      <c r="H35" s="49">
        <f>H29+H30+H31+H32+H33+H34</f>
        <v>17446246</v>
      </c>
      <c r="I35" s="49">
        <f>I29+I30+I31+I32+I33+I34</f>
        <v>10701956</v>
      </c>
    </row>
    <row r="36" spans="1:9" ht="22.9" customHeight="1">
      <c r="A36" s="235" t="s">
        <v>237</v>
      </c>
      <c r="B36" s="236"/>
      <c r="C36" s="236"/>
      <c r="D36" s="236"/>
      <c r="E36" s="236"/>
      <c r="F36" s="237"/>
      <c r="G36" s="26">
        <v>28</v>
      </c>
      <c r="H36" s="48">
        <v>-564425</v>
      </c>
      <c r="I36" s="48">
        <v>-80484</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-1274440</v>
      </c>
      <c r="I38" s="48">
        <v>-334668</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-1838865</v>
      </c>
      <c r="I41" s="49">
        <f>I36+I37+I38+I39+I40</f>
        <v>-415152</v>
      </c>
    </row>
    <row r="42" spans="1:9" ht="29.45" customHeight="1">
      <c r="A42" s="262" t="s">
        <v>243</v>
      </c>
      <c r="B42" s="263"/>
      <c r="C42" s="263"/>
      <c r="D42" s="263"/>
      <c r="E42" s="263"/>
      <c r="F42" s="264"/>
      <c r="G42" s="27">
        <v>34</v>
      </c>
      <c r="H42" s="50">
        <f>H35+H41</f>
        <v>15607381</v>
      </c>
      <c r="I42" s="50">
        <f>I35+I41</f>
        <v>10286804</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-8161042</v>
      </c>
      <c r="I49" s="48">
        <v>-8581107</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-8161042</v>
      </c>
      <c r="I54" s="49">
        <f>I49+I50+I51+I52+I53</f>
        <v>-8581107</v>
      </c>
    </row>
    <row r="55" spans="1:9" ht="29.45" customHeight="1">
      <c r="A55" s="265" t="s">
        <v>255</v>
      </c>
      <c r="B55" s="266"/>
      <c r="C55" s="266"/>
      <c r="D55" s="266"/>
      <c r="E55" s="266"/>
      <c r="F55" s="267"/>
      <c r="G55" s="25">
        <v>46</v>
      </c>
      <c r="H55" s="49">
        <f>H48+H54</f>
        <v>-8161042</v>
      </c>
      <c r="I55" s="49">
        <f>I48+I54</f>
        <v>-8581107</v>
      </c>
    </row>
    <row r="56" spans="1:9">
      <c r="A56" s="235" t="s">
        <v>256</v>
      </c>
      <c r="B56" s="236"/>
      <c r="C56" s="236"/>
      <c r="D56" s="236"/>
      <c r="E56" s="236"/>
      <c r="F56" s="237"/>
      <c r="G56" s="26">
        <v>47</v>
      </c>
      <c r="H56" s="48">
        <v>-117689</v>
      </c>
      <c r="I56" s="48">
        <v>-2833</v>
      </c>
    </row>
    <row r="57" spans="1:9" ht="26.45" customHeight="1">
      <c r="A57" s="265" t="s">
        <v>257</v>
      </c>
      <c r="B57" s="266"/>
      <c r="C57" s="266"/>
      <c r="D57" s="266"/>
      <c r="E57" s="266"/>
      <c r="F57" s="267"/>
      <c r="G57" s="25">
        <v>48</v>
      </c>
      <c r="H57" s="49">
        <f>H27+H42+H55+H56</f>
        <v>-1736968</v>
      </c>
      <c r="I57" s="49">
        <f>I27+I42+I55+I56</f>
        <v>-12453763</v>
      </c>
    </row>
    <row r="58" spans="1:9">
      <c r="A58" s="268" t="s">
        <v>258</v>
      </c>
      <c r="B58" s="269"/>
      <c r="C58" s="269"/>
      <c r="D58" s="269"/>
      <c r="E58" s="269"/>
      <c r="F58" s="270"/>
      <c r="G58" s="26">
        <v>49</v>
      </c>
      <c r="H58" s="48">
        <v>7377130</v>
      </c>
      <c r="I58" s="48">
        <v>16490373</v>
      </c>
    </row>
    <row r="59" spans="1:9" ht="31.15" customHeight="1">
      <c r="A59" s="262" t="s">
        <v>259</v>
      </c>
      <c r="B59" s="263"/>
      <c r="C59" s="263"/>
      <c r="D59" s="263"/>
      <c r="E59" s="263"/>
      <c r="F59" s="264"/>
      <c r="G59" s="27">
        <v>50</v>
      </c>
      <c r="H59" s="50">
        <f>H57+H58</f>
        <v>5640162</v>
      </c>
      <c r="I59" s="50">
        <f>I57+I58</f>
        <v>4036610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K11" sqref="K1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451</v>
      </c>
      <c r="B2" s="192"/>
      <c r="C2" s="192"/>
      <c r="D2" s="192"/>
      <c r="E2" s="192"/>
      <c r="F2" s="192"/>
      <c r="G2" s="192"/>
      <c r="H2" s="192"/>
      <c r="I2" s="192"/>
    </row>
    <row r="3" spans="1:9">
      <c r="A3" s="280" t="s">
        <v>355</v>
      </c>
      <c r="B3" s="281"/>
      <c r="C3" s="281"/>
      <c r="D3" s="281"/>
      <c r="E3" s="281"/>
      <c r="F3" s="281"/>
      <c r="G3" s="281"/>
      <c r="H3" s="281"/>
      <c r="I3" s="281"/>
    </row>
    <row r="4" spans="1:9">
      <c r="A4" s="238" t="s">
        <v>450</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2">
        <v>0</v>
      </c>
      <c r="I22" s="52">
        <v>0</v>
      </c>
    </row>
    <row r="23" spans="1:9">
      <c r="A23" s="272" t="s">
        <v>275</v>
      </c>
      <c r="B23" s="272"/>
      <c r="C23" s="272"/>
      <c r="D23" s="272"/>
      <c r="E23" s="272"/>
      <c r="F23" s="272"/>
      <c r="G23" s="30">
        <v>15</v>
      </c>
      <c r="H23" s="52">
        <v>0</v>
      </c>
      <c r="I23" s="52">
        <v>0</v>
      </c>
    </row>
    <row r="24" spans="1:9">
      <c r="A24" s="272" t="s">
        <v>276</v>
      </c>
      <c r="B24" s="272"/>
      <c r="C24" s="272"/>
      <c r="D24" s="272"/>
      <c r="E24" s="272"/>
      <c r="F24" s="272"/>
      <c r="G24" s="30">
        <v>16</v>
      </c>
      <c r="H24" s="52">
        <v>0</v>
      </c>
      <c r="I24" s="52">
        <v>0</v>
      </c>
    </row>
    <row r="25" spans="1:9">
      <c r="A25" s="272" t="s">
        <v>277</v>
      </c>
      <c r="B25" s="272"/>
      <c r="C25" s="272"/>
      <c r="D25" s="272"/>
      <c r="E25" s="272"/>
      <c r="F25" s="272"/>
      <c r="G25" s="30">
        <v>17</v>
      </c>
      <c r="H25" s="52">
        <v>0</v>
      </c>
      <c r="I25" s="52">
        <v>0</v>
      </c>
    </row>
    <row r="26" spans="1:9">
      <c r="A26" s="272" t="s">
        <v>278</v>
      </c>
      <c r="B26" s="272"/>
      <c r="C26" s="272"/>
      <c r="D26" s="272"/>
      <c r="E26" s="272"/>
      <c r="F26" s="272"/>
      <c r="G26" s="30">
        <v>18</v>
      </c>
      <c r="H26" s="52">
        <v>0</v>
      </c>
      <c r="I26" s="52">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2">
        <v>0</v>
      </c>
      <c r="I37" s="52">
        <v>0</v>
      </c>
    </row>
    <row r="38" spans="1:9">
      <c r="A38" s="271" t="s">
        <v>289</v>
      </c>
      <c r="B38" s="271"/>
      <c r="C38" s="271"/>
      <c r="D38" s="271"/>
      <c r="E38" s="271"/>
      <c r="F38" s="271"/>
      <c r="G38" s="30">
        <v>29</v>
      </c>
      <c r="H38" s="52">
        <v>0</v>
      </c>
      <c r="I38" s="52">
        <v>0</v>
      </c>
    </row>
    <row r="39" spans="1:9">
      <c r="A39" s="271" t="s">
        <v>290</v>
      </c>
      <c r="B39" s="271"/>
      <c r="C39" s="271"/>
      <c r="D39" s="271"/>
      <c r="E39" s="271"/>
      <c r="F39" s="271"/>
      <c r="G39" s="30">
        <v>30</v>
      </c>
      <c r="H39" s="52">
        <v>0</v>
      </c>
      <c r="I39" s="52">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topLeftCell="A21" zoomScale="80" zoomScaleNormal="100" zoomScaleSheetLayoutView="80" workbookViewId="0">
      <selection activeCell="T40" sqref="T40"/>
    </sheetView>
  </sheetViews>
  <sheetFormatPr defaultRowHeight="12.75"/>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43555</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135452000</v>
      </c>
      <c r="I7" s="65">
        <v>0</v>
      </c>
      <c r="J7" s="65">
        <v>6772600</v>
      </c>
      <c r="K7" s="65">
        <v>0</v>
      </c>
      <c r="L7" s="65">
        <v>0</v>
      </c>
      <c r="M7" s="65">
        <v>0</v>
      </c>
      <c r="N7" s="65">
        <v>0</v>
      </c>
      <c r="O7" s="65">
        <v>24214522</v>
      </c>
      <c r="P7" s="65">
        <v>0</v>
      </c>
      <c r="Q7" s="65">
        <v>0</v>
      </c>
      <c r="R7" s="65">
        <v>0</v>
      </c>
      <c r="S7" s="65">
        <v>-72137041</v>
      </c>
      <c r="T7" s="65">
        <v>12902805</v>
      </c>
      <c r="U7" s="66">
        <f>H7+I7+J7+K7-L7+M7+N7+O7+P7+Q7+R7+S7+T7</f>
        <v>107204886</v>
      </c>
      <c r="V7" s="65">
        <v>0</v>
      </c>
      <c r="W7" s="66">
        <f>U7+V7</f>
        <v>107204886</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11879982</v>
      </c>
      <c r="T8" s="65">
        <v>0</v>
      </c>
      <c r="U8" s="66">
        <f t="shared" ref="U8:U9" si="0">H8+I8+J8+K8-L8+M8+N8+O8+P8+Q8+R8+S8+T8</f>
        <v>11879982</v>
      </c>
      <c r="V8" s="65">
        <v>0</v>
      </c>
      <c r="W8" s="66">
        <f t="shared" ref="W8:W9" si="1">U8+V8</f>
        <v>11879982</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135452000</v>
      </c>
      <c r="I10" s="66">
        <f t="shared" ref="I10:W10" si="2">I7+I8+I9</f>
        <v>0</v>
      </c>
      <c r="J10" s="66">
        <f t="shared" si="2"/>
        <v>6772600</v>
      </c>
      <c r="K10" s="66">
        <f>K7+K8+K9</f>
        <v>0</v>
      </c>
      <c r="L10" s="66">
        <f t="shared" si="2"/>
        <v>0</v>
      </c>
      <c r="M10" s="66">
        <f t="shared" si="2"/>
        <v>0</v>
      </c>
      <c r="N10" s="66">
        <f t="shared" si="2"/>
        <v>0</v>
      </c>
      <c r="O10" s="66">
        <f t="shared" si="2"/>
        <v>24214522</v>
      </c>
      <c r="P10" s="66">
        <f t="shared" si="2"/>
        <v>0</v>
      </c>
      <c r="Q10" s="66">
        <f t="shared" si="2"/>
        <v>0</v>
      </c>
      <c r="R10" s="66">
        <f t="shared" si="2"/>
        <v>0</v>
      </c>
      <c r="S10" s="66">
        <f t="shared" si="2"/>
        <v>-60257059</v>
      </c>
      <c r="T10" s="66">
        <f t="shared" si="2"/>
        <v>12902805</v>
      </c>
      <c r="U10" s="66">
        <f t="shared" si="2"/>
        <v>119084868</v>
      </c>
      <c r="V10" s="66">
        <f t="shared" si="2"/>
        <v>0</v>
      </c>
      <c r="W10" s="66">
        <f t="shared" si="2"/>
        <v>119084868</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-4150116</v>
      </c>
      <c r="U11" s="66">
        <f>H11+I11+J11+K11-L11+M11+N11+O11+P11+Q11+R11+S11+T11</f>
        <v>-4150116</v>
      </c>
      <c r="V11" s="65">
        <v>0</v>
      </c>
      <c r="W11" s="66">
        <f t="shared" ref="W11:W28" si="3">U11+V11</f>
        <v>-4150116</v>
      </c>
    </row>
    <row r="12" spans="1:23">
      <c r="A12" s="287" t="s">
        <v>326</v>
      </c>
      <c r="B12" s="287"/>
      <c r="C12" s="287"/>
      <c r="D12" s="287"/>
      <c r="E12" s="287"/>
      <c r="F12" s="287"/>
      <c r="G12" s="6">
        <v>6</v>
      </c>
      <c r="H12" s="67">
        <v>0</v>
      </c>
      <c r="I12" s="67">
        <v>0</v>
      </c>
      <c r="J12" s="67">
        <v>0</v>
      </c>
      <c r="K12" s="67">
        <v>0</v>
      </c>
      <c r="L12" s="67">
        <v>0</v>
      </c>
      <c r="M12" s="67">
        <v>0</v>
      </c>
      <c r="N12" s="65">
        <v>4016</v>
      </c>
      <c r="O12" s="67">
        <v>0</v>
      </c>
      <c r="P12" s="67">
        <v>0</v>
      </c>
      <c r="Q12" s="67">
        <v>0</v>
      </c>
      <c r="R12" s="67">
        <v>0</v>
      </c>
      <c r="S12" s="67">
        <v>0</v>
      </c>
      <c r="T12" s="67">
        <v>0</v>
      </c>
      <c r="U12" s="66">
        <f t="shared" ref="U12:U28" si="4">H12+I12+J12+K12-L12+M12+N12+O12+P12+Q12+R12+S12+T12</f>
        <v>4016</v>
      </c>
      <c r="V12" s="65">
        <v>0</v>
      </c>
      <c r="W12" s="66">
        <f t="shared" si="3"/>
        <v>4016</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-4016</v>
      </c>
      <c r="O26" s="65">
        <v>0</v>
      </c>
      <c r="P26" s="65">
        <v>0</v>
      </c>
      <c r="Q26" s="65">
        <v>0</v>
      </c>
      <c r="R26" s="65">
        <v>0</v>
      </c>
      <c r="S26" s="65">
        <v>4016</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12902805</v>
      </c>
      <c r="T27" s="65">
        <v>-12902805</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135452000</v>
      </c>
      <c r="I29" s="68">
        <f t="shared" ref="I29:W29" si="5">SUM(I10:I28)</f>
        <v>0</v>
      </c>
      <c r="J29" s="68">
        <f t="shared" si="5"/>
        <v>6772600</v>
      </c>
      <c r="K29" s="68">
        <f t="shared" si="5"/>
        <v>0</v>
      </c>
      <c r="L29" s="68">
        <f t="shared" si="5"/>
        <v>0</v>
      </c>
      <c r="M29" s="68">
        <f t="shared" si="5"/>
        <v>0</v>
      </c>
      <c r="N29" s="68">
        <f t="shared" si="5"/>
        <v>0</v>
      </c>
      <c r="O29" s="68">
        <f t="shared" si="5"/>
        <v>24214522</v>
      </c>
      <c r="P29" s="68">
        <f t="shared" si="5"/>
        <v>0</v>
      </c>
      <c r="Q29" s="68">
        <f t="shared" si="5"/>
        <v>0</v>
      </c>
      <c r="R29" s="68">
        <f t="shared" si="5"/>
        <v>0</v>
      </c>
      <c r="S29" s="68">
        <f t="shared" si="5"/>
        <v>-47350238</v>
      </c>
      <c r="T29" s="68">
        <f t="shared" si="5"/>
        <v>-4150116</v>
      </c>
      <c r="U29" s="68">
        <f t="shared" si="5"/>
        <v>114938768</v>
      </c>
      <c r="V29" s="68">
        <f t="shared" si="5"/>
        <v>0</v>
      </c>
      <c r="W29" s="68">
        <f t="shared" si="5"/>
        <v>114938768</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4016</v>
      </c>
      <c r="O31" s="66">
        <f t="shared" si="6"/>
        <v>0</v>
      </c>
      <c r="P31" s="66">
        <f t="shared" si="6"/>
        <v>0</v>
      </c>
      <c r="Q31" s="66">
        <f t="shared" si="6"/>
        <v>0</v>
      </c>
      <c r="R31" s="66">
        <f t="shared" si="6"/>
        <v>0</v>
      </c>
      <c r="S31" s="66">
        <f t="shared" si="6"/>
        <v>0</v>
      </c>
      <c r="T31" s="66">
        <f t="shared" si="6"/>
        <v>0</v>
      </c>
      <c r="U31" s="66">
        <f t="shared" si="6"/>
        <v>4016</v>
      </c>
      <c r="V31" s="66">
        <f t="shared" si="6"/>
        <v>0</v>
      </c>
      <c r="W31" s="66">
        <f t="shared" si="6"/>
        <v>4016</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4016</v>
      </c>
      <c r="O32" s="66">
        <f t="shared" si="7"/>
        <v>0</v>
      </c>
      <c r="P32" s="66">
        <f t="shared" si="7"/>
        <v>0</v>
      </c>
      <c r="Q32" s="66">
        <f t="shared" si="7"/>
        <v>0</v>
      </c>
      <c r="R32" s="66">
        <f t="shared" si="7"/>
        <v>0</v>
      </c>
      <c r="S32" s="66">
        <f t="shared" si="7"/>
        <v>0</v>
      </c>
      <c r="T32" s="66">
        <f t="shared" si="7"/>
        <v>-4150116</v>
      </c>
      <c r="U32" s="66">
        <f t="shared" si="7"/>
        <v>-4146100</v>
      </c>
      <c r="V32" s="66">
        <f t="shared" si="7"/>
        <v>0</v>
      </c>
      <c r="W32" s="66">
        <f t="shared" si="7"/>
        <v>-4146100</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-4016</v>
      </c>
      <c r="O33" s="68">
        <f t="shared" si="8"/>
        <v>0</v>
      </c>
      <c r="P33" s="68">
        <f t="shared" si="8"/>
        <v>0</v>
      </c>
      <c r="Q33" s="68">
        <f t="shared" si="8"/>
        <v>0</v>
      </c>
      <c r="R33" s="68">
        <f t="shared" si="8"/>
        <v>0</v>
      </c>
      <c r="S33" s="68">
        <f t="shared" si="8"/>
        <v>12906821</v>
      </c>
      <c r="T33" s="68">
        <f t="shared" si="8"/>
        <v>-12902805</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135452000</v>
      </c>
      <c r="I35" s="65">
        <v>0</v>
      </c>
      <c r="J35" s="65">
        <v>6772600</v>
      </c>
      <c r="K35" s="65">
        <v>0</v>
      </c>
      <c r="L35" s="65">
        <v>0</v>
      </c>
      <c r="M35" s="65">
        <v>0</v>
      </c>
      <c r="N35" s="65">
        <v>0</v>
      </c>
      <c r="O35" s="65">
        <v>24214522</v>
      </c>
      <c r="P35" s="65">
        <v>0</v>
      </c>
      <c r="Q35" s="65">
        <v>0</v>
      </c>
      <c r="R35" s="65">
        <v>0</v>
      </c>
      <c r="S35" s="65">
        <v>-47350238</v>
      </c>
      <c r="T35" s="65">
        <v>-4150116</v>
      </c>
      <c r="U35" s="69">
        <f t="shared" ref="U35:U37" si="9">H35+I35+J35+K35-L35+M35+N35+O35+P35+Q35+R35+S35+T35</f>
        <v>114938768</v>
      </c>
      <c r="V35" s="65">
        <v>0</v>
      </c>
      <c r="W35" s="69">
        <f t="shared" ref="W35:W37" si="10">U35+V35</f>
        <v>114938768</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135452000</v>
      </c>
      <c r="I38" s="69">
        <f t="shared" ref="I38:W38" si="11">I35+I36+I37</f>
        <v>0</v>
      </c>
      <c r="J38" s="69">
        <f t="shared" si="11"/>
        <v>6772600</v>
      </c>
      <c r="K38" s="69">
        <f t="shared" si="11"/>
        <v>0</v>
      </c>
      <c r="L38" s="69">
        <f t="shared" si="11"/>
        <v>0</v>
      </c>
      <c r="M38" s="69">
        <f t="shared" si="11"/>
        <v>0</v>
      </c>
      <c r="N38" s="69">
        <f t="shared" si="11"/>
        <v>0</v>
      </c>
      <c r="O38" s="69">
        <f t="shared" si="11"/>
        <v>24214522</v>
      </c>
      <c r="P38" s="69">
        <f t="shared" si="11"/>
        <v>0</v>
      </c>
      <c r="Q38" s="69">
        <f t="shared" si="11"/>
        <v>0</v>
      </c>
      <c r="R38" s="69">
        <f t="shared" si="11"/>
        <v>0</v>
      </c>
      <c r="S38" s="69">
        <f t="shared" si="11"/>
        <v>-47350238</v>
      </c>
      <c r="T38" s="69">
        <f t="shared" si="11"/>
        <v>-4150116</v>
      </c>
      <c r="U38" s="69">
        <f t="shared" si="11"/>
        <v>114938768</v>
      </c>
      <c r="V38" s="69">
        <f t="shared" si="11"/>
        <v>0</v>
      </c>
      <c r="W38" s="69">
        <f t="shared" si="11"/>
        <v>114938768</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14993024</v>
      </c>
      <c r="U39" s="69">
        <f t="shared" ref="U39:U56" si="12">H39+I39+J39+K39-L39+M39+N39+O39+P39+Q39+R39+S39+T39</f>
        <v>14993024</v>
      </c>
      <c r="V39" s="65">
        <v>0</v>
      </c>
      <c r="W39" s="69">
        <f t="shared" ref="W39:W56" si="13">U39+V39</f>
        <v>14993024</v>
      </c>
    </row>
    <row r="40" spans="1:23">
      <c r="A40" s="287" t="s">
        <v>326</v>
      </c>
      <c r="B40" s="287"/>
      <c r="C40" s="287"/>
      <c r="D40" s="287"/>
      <c r="E40" s="287"/>
      <c r="F40" s="287"/>
      <c r="G40" s="6">
        <v>32</v>
      </c>
      <c r="H40" s="67">
        <v>0</v>
      </c>
      <c r="I40" s="67">
        <v>0</v>
      </c>
      <c r="J40" s="67">
        <v>0</v>
      </c>
      <c r="K40" s="67">
        <v>0</v>
      </c>
      <c r="L40" s="67">
        <v>0</v>
      </c>
      <c r="M40" s="67">
        <v>0</v>
      </c>
      <c r="N40" s="65">
        <v>-1554</v>
      </c>
      <c r="O40" s="67">
        <v>0</v>
      </c>
      <c r="P40" s="67">
        <v>0</v>
      </c>
      <c r="Q40" s="67">
        <v>0</v>
      </c>
      <c r="R40" s="67">
        <v>0</v>
      </c>
      <c r="S40" s="67">
        <v>0</v>
      </c>
      <c r="T40" s="67">
        <v>0</v>
      </c>
      <c r="U40" s="69">
        <f t="shared" si="12"/>
        <v>-1554</v>
      </c>
      <c r="V40" s="65">
        <v>0</v>
      </c>
      <c r="W40" s="69">
        <f t="shared" si="13"/>
        <v>-1554</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1554</v>
      </c>
      <c r="O54" s="65">
        <v>0</v>
      </c>
      <c r="P54" s="65">
        <v>0</v>
      </c>
      <c r="Q54" s="65">
        <v>0</v>
      </c>
      <c r="R54" s="65">
        <v>0</v>
      </c>
      <c r="S54" s="65">
        <v>-1554</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-4150116</v>
      </c>
      <c r="T55" s="65">
        <v>4150116</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135452000</v>
      </c>
      <c r="I57" s="70">
        <f t="shared" ref="I57:W57" si="14">SUM(I38:I56)</f>
        <v>0</v>
      </c>
      <c r="J57" s="70">
        <f t="shared" si="14"/>
        <v>6772600</v>
      </c>
      <c r="K57" s="70">
        <f t="shared" si="14"/>
        <v>0</v>
      </c>
      <c r="L57" s="70">
        <f t="shared" si="14"/>
        <v>0</v>
      </c>
      <c r="M57" s="70">
        <f t="shared" si="14"/>
        <v>0</v>
      </c>
      <c r="N57" s="70">
        <f t="shared" si="14"/>
        <v>0</v>
      </c>
      <c r="O57" s="70">
        <f t="shared" si="14"/>
        <v>24214522</v>
      </c>
      <c r="P57" s="70">
        <f t="shared" si="14"/>
        <v>0</v>
      </c>
      <c r="Q57" s="70">
        <f t="shared" si="14"/>
        <v>0</v>
      </c>
      <c r="R57" s="70">
        <f t="shared" si="14"/>
        <v>0</v>
      </c>
      <c r="S57" s="70">
        <f t="shared" si="14"/>
        <v>-51501908</v>
      </c>
      <c r="T57" s="70">
        <f t="shared" si="14"/>
        <v>14993024</v>
      </c>
      <c r="U57" s="70">
        <f t="shared" si="14"/>
        <v>129930238</v>
      </c>
      <c r="V57" s="70">
        <f t="shared" si="14"/>
        <v>0</v>
      </c>
      <c r="W57" s="70">
        <f t="shared" si="14"/>
        <v>129930238</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-1554</v>
      </c>
      <c r="O59" s="69">
        <f t="shared" si="15"/>
        <v>0</v>
      </c>
      <c r="P59" s="69">
        <f t="shared" si="15"/>
        <v>0</v>
      </c>
      <c r="Q59" s="69">
        <f t="shared" si="15"/>
        <v>0</v>
      </c>
      <c r="R59" s="69">
        <f t="shared" si="15"/>
        <v>0</v>
      </c>
      <c r="S59" s="69">
        <f t="shared" si="15"/>
        <v>0</v>
      </c>
      <c r="T59" s="69">
        <f t="shared" si="15"/>
        <v>0</v>
      </c>
      <c r="U59" s="69">
        <f t="shared" si="15"/>
        <v>-1554</v>
      </c>
      <c r="V59" s="69">
        <f t="shared" si="15"/>
        <v>0</v>
      </c>
      <c r="W59" s="69">
        <f t="shared" si="15"/>
        <v>-1554</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-1554</v>
      </c>
      <c r="O60" s="69">
        <f t="shared" si="16"/>
        <v>0</v>
      </c>
      <c r="P60" s="69">
        <f t="shared" si="16"/>
        <v>0</v>
      </c>
      <c r="Q60" s="69">
        <f t="shared" si="16"/>
        <v>0</v>
      </c>
      <c r="R60" s="69">
        <f t="shared" si="16"/>
        <v>0</v>
      </c>
      <c r="S60" s="69">
        <f t="shared" si="16"/>
        <v>0</v>
      </c>
      <c r="T60" s="69">
        <f t="shared" si="16"/>
        <v>14993024</v>
      </c>
      <c r="U60" s="69">
        <f t="shared" si="16"/>
        <v>14991470</v>
      </c>
      <c r="V60" s="69">
        <f t="shared" si="16"/>
        <v>0</v>
      </c>
      <c r="W60" s="69">
        <f t="shared" si="16"/>
        <v>14991470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1554</v>
      </c>
      <c r="O61" s="70">
        <f t="shared" si="17"/>
        <v>0</v>
      </c>
      <c r="P61" s="70">
        <f t="shared" si="17"/>
        <v>0</v>
      </c>
      <c r="Q61" s="70">
        <f t="shared" si="17"/>
        <v>0</v>
      </c>
      <c r="R61" s="70">
        <f t="shared" si="17"/>
        <v>0</v>
      </c>
      <c r="S61" s="70">
        <f t="shared" si="17"/>
        <v>-4151670</v>
      </c>
      <c r="T61" s="70">
        <f t="shared" si="17"/>
        <v>4150116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workbookViewId="0">
      <selection sqref="A1:I40"/>
    </sheetView>
  </sheetViews>
  <sheetFormatPr defaultRowHeight="12.75"/>
  <sheetData>
    <row r="1" spans="1:9">
      <c r="A1" s="314" t="s">
        <v>470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mravlic</cp:lastModifiedBy>
  <cp:lastPrinted>2018-04-25T06:49:36Z</cp:lastPrinted>
  <dcterms:created xsi:type="dcterms:W3CDTF">2008-10-17T11:51:54Z</dcterms:created>
  <dcterms:modified xsi:type="dcterms:W3CDTF">2019-04-30T20:25:20Z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