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T:\Godina 2025\Služba računovodstva\Izvjesca\Statistika\HANFA\I-IX\"/>
    </mc:Choice>
  </mc:AlternateContent>
  <xr:revisionPtr revIDLastSave="0" documentId="13_ncr:1_{0227C966-67D3-4942-8E8E-A27CE41D65EF}" xr6:coauthVersionLast="47" xr6:coauthVersionMax="47" xr10:uidLastSave="{00000000-0000-0000-0000-000000000000}"/>
  <bookViews>
    <workbookView xWindow="-120" yWindow="-120" windowWidth="25440" windowHeight="1539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2" l="1"/>
  <c r="Q7" i="22"/>
  <c r="P7" i="22"/>
  <c r="O7" i="22"/>
  <c r="M7" i="22"/>
  <c r="I27" i="18" l="1"/>
  <c r="I117" i="18"/>
  <c r="H49" i="20" l="1"/>
  <c r="W8" i="22" l="1"/>
  <c r="W9" i="22"/>
  <c r="W7" i="22"/>
  <c r="J98" i="26" l="1"/>
  <c r="K98" i="26"/>
  <c r="I98" i="26"/>
  <c r="H98" i="26"/>
  <c r="J91" i="26"/>
  <c r="K91" i="26"/>
  <c r="I91" i="26"/>
  <c r="H91" i="26"/>
  <c r="K90" i="26" l="1"/>
  <c r="J108" i="26"/>
  <c r="J109" i="26" s="1"/>
  <c r="H108" i="26"/>
  <c r="K108" i="26"/>
  <c r="K109"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I13" i="21"/>
  <c r="H13" i="21"/>
  <c r="K111" i="26"/>
  <c r="J111" i="26"/>
  <c r="K85" i="26"/>
  <c r="J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6" i="26" s="1"/>
  <c r="I63" i="26"/>
  <c r="K63" i="26"/>
  <c r="J64" i="26"/>
  <c r="K64" i="26"/>
  <c r="J62" i="26"/>
  <c r="J67" i="26" s="1"/>
  <c r="J63" i="26"/>
  <c r="H63" i="26"/>
  <c r="K62" i="26"/>
  <c r="K66" i="26" s="1"/>
  <c r="H62" i="26"/>
  <c r="H68" i="26" s="1"/>
  <c r="H64" i="26"/>
  <c r="I51" i="21"/>
  <c r="I53" i="21" s="1"/>
  <c r="H51" i="21"/>
  <c r="H53" i="21" s="1"/>
  <c r="I89" i="26" l="1"/>
  <c r="I109" i="26" s="1"/>
  <c r="I112" i="26" s="1"/>
  <c r="I111" i="26" s="1"/>
  <c r="I85" i="26"/>
  <c r="I67" i="26"/>
  <c r="I68" i="26"/>
  <c r="J66" i="26"/>
  <c r="J68" i="26"/>
  <c r="K67" i="26"/>
  <c r="K68" i="26"/>
  <c r="H66" i="26"/>
  <c r="H86" i="26" s="1"/>
  <c r="H67" i="26"/>
  <c r="I85" i="18"/>
  <c r="H85" i="18"/>
  <c r="H89" i="26" l="1"/>
  <c r="H109" i="26" s="1"/>
  <c r="H112" i="26" s="1"/>
  <c r="H111" i="26" s="1"/>
  <c r="H85"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I105" i="18"/>
  <c r="I98" i="18"/>
  <c r="I94" i="18"/>
  <c r="I91" i="18"/>
  <c r="I60" i="18"/>
  <c r="I53" i="18"/>
  <c r="I45" i="18"/>
  <c r="I38" i="18"/>
  <c r="I17" i="18"/>
  <c r="I10" i="18"/>
  <c r="W36" i="22" l="1"/>
  <c r="Y36" i="22" s="1"/>
  <c r="Y39" i="22" s="1"/>
  <c r="Y59" i="22" s="1"/>
  <c r="H39" i="22"/>
  <c r="H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<sst xmlns="http://schemas.openxmlformats.org/spreadsheetml/2006/main" count="550" uniqueCount="480">
  <si>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</si>
  <si>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</si>
  <si>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</si>
  <si>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</si>
  <si>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</si>
  <si>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</si>
  <si>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</si>
  <si>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</si>
  <si>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</si>
  <si>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</si>
  <si>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</si>
  <si>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</si>
  <si>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</si>
  <si>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</si>
  <si>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</si>
  <si>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</si>
  <si>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</si>
  <si>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</si>
  <si>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</si>
  <si>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</si>
  <si>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</si>
  <si>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</si>
  <si>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</si>
  <si>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</si>
  <si>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</si>
  <si>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</si>
  <si>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</si>
  <si>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</si>
  <si>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</si>
  <si>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</si>
  <si>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</si>
  <si>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</si>
  <si>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</si>
  <si>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</si>
  <si>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</si>
  <si>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</si>
  <si>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</si>
  <si>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</si>
  <si>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</si>
  <si>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</si>
  <si>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</si>
  <si>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</si>
  <si>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</si>
  <si>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</si>
  <si>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</si>
  <si>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</si>
  <si>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</si>
  <si>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</si>
  <si>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</si>
  <si>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</si>
  <si>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</si>
  <si>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</si>
  <si>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</si>
  <si>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</si>
  <si>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</si>
  <si>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</si>
  <si>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</si>
  <si>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</si>
  <si>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</si>
  <si>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</si>
  <si>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</si>
  <si>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</si>
  <si>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</si>
  <si>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</si>
  <si>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</si>
  <si>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</si>
  <si>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</si>
  <si>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</si>
  <si>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</si>
  <si>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</si>
  <si>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</si>
  <si>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</si>
  <si>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</si>
  <si>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</si>
  <si>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</si>
  <si>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</si>
  <si>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</si>
  <si>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</si>
  <si>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</si>
  <si>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</si>
  <si>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</si>
  <si>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</si>
  <si>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</si>
  <si>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</si>
  <si>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</si>
  <si>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</si>
  <si>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</si>
  <si>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</si>
  <si>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</si>
  <si>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</si>
  <si>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</si>
  <si>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</si>
  <si>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</si>
  <si>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</si>
  <si>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</si>
  <si>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</si>
  <si>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</si>
  <si>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</si>
  <si>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</si>
  <si>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</si>
  <si>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</si>
  <si>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</si>
  <si>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</si>
  <si>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</si>
  <si>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</si>
  <si>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</si>
  <si>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</si>
  <si>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</si>
  <si>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</si>
  <si>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</si>
  <si>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</si>
  <si>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</si>
  <si>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</si>
  <si>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</si>
  <si>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</si>
  <si>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</si>
  <si>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</si>
  <si>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</si>
  <si>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</si>
  <si>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</si>
  <si>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</si>
  <si>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</si>
  <si>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</si>
  <si>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</si>
  <si>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</si>
  <si>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</si>
  <si>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</si>
  <si>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</si>
  <si>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</si>
  <si>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</si>
  <si>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</si>
  <si>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</si>
  <si>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</si>
  <si>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</si>
  <si>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</si>
  <si>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</si>
  <si>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</si>
  <si>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</si>
  <si>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</si>
  <si>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</si>
  <si>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</si>
  <si>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</si>
  <si>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</si>
  <si>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</si>
  <si>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</si>
  <si>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</si>
  <si>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</si>
  <si>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</si>
  <si>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</si>
  <si>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</si>
  <si>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</si>
  <si>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</si>
  <si>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</si>
  <si>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</si>
  <si>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</si>
  <si>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</si>
  <si>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</si>
  <si>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</si>
  <si>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</si>
  <si>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</si>
  <si>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</si>
  <si>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</si>
  <si>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</si>
  <si>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</si>
  <si>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</si>
  <si>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</si>
  <si>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</si>
  <si>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</si>
  <si>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</si>
  <si>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</si>
  <si>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</si>
  <si>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</si>
  <si>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</si>
  <si>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</si>
  <si>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</si>
  <si>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</si>
  <si>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</si>
  <si>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</si>
  <si>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</si>
  <si>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</si>
  <si>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</si>
  <si>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</si>
  <si>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</si>
  <si>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</si>
  <si>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</si>
  <si>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</si>
  <si>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</si>
  <si>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</si>
  <si>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</si>
  <si>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</si>
  <si>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</si>
  <si>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</si>
  <si>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</si>
  <si>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</si>
  <si>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</si>
  <si>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</si>
  <si>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</si>
  <si>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</si>
  <si>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</si>
  <si>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</si>
  <si>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</si>
  <si>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</si>
  <si>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</si>
  <si>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</si>
  <si>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</si>
  <si>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</si>
  <si>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</si>
  <si>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</si>
  <si>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</si>
  <si>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</si>
  <si>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</si>
  <si>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</si>
  <si>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</si>
  <si>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</si>
  <si>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</si>
  <si>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</si>
  <si>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</si>
  <si>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</si>
  <si>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</si>
  <si>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</si>
  <si>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</si>
  <si>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</si>
  <si>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</si>
  <si>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</si>
  <si>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</si>
  <si>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</si>
  <si>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</si>
  <si>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</si>
  <si>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</si>
  <si>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</si>
  <si>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</si>
  <si>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</si>
  <si>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</si>
  <si>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</si>
  <si>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</si>
  <si>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</si>
  <si>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</si>
  <si>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</si>
  <si>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</si>
  <si>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</si>
  <si>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</si>
  <si>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</si>
  <si>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</si>
  <si>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</si>
  <si>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</si>
  <si>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</si>
  <si>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</si>
  <si>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</si>
  <si>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</si>
  <si>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</si>
  <si>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</si>
  <si>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</si>
  <si>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</si>
  <si>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</si>
  <si>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</si>
  <si>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</si>
  <si>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</si>
  <si>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</si>
  <si>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</si>
  <si>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</si>
  <si>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</si>
  <si>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</si>
  <si>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</si>
  <si>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</si>
  <si>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</si>
  <si>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</si>
  <si>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</si>
  <si>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</si>
  <si>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</si>
  <si>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</si>
  <si>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</si>
  <si>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</si>
  <si>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</si>
  <si>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</si>
  <si>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</si>
  <si>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</si>
  <si>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</si>
  <si>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</si>
  <si>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</si>
  <si>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</si>
  <si>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</si>
  <si>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</si>
  <si>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</si>
  <si>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</si>
  <si>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</si>
  <si>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</si>
  <si>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</si>
  <si>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</si>
  <si>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</si>
  <si>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</si>
  <si>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</si>
  <si>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</si>
  <si>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</si>
  <si>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</si>
  <si>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</si>
  <si>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</si>
  <si>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</si>
  <si>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</si>
  <si>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</si>
  <si>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</si>
  <si>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</si>
  <si>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</si>
  <si>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</si>
  <si>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</si>
  <si>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</si>
  <si>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</si>
  <si>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</si>
  <si>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</si>
  <si>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</si>
  <si>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</si>
  <si>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</si>
  <si>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</si>
  <si>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</si>
  <si>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</si>
  <si>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</si>
  <si>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</si>
  <si>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</si>
  <si>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</si>
  <si>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</si>
  <si>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</si>
  <si>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</si>
  <si>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</si>
  <si>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</si>
  <si>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</si>
  <si>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</si>
  <si>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</si>
  <si>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</si>
  <si>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</si>
  <si>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</si>
  <si>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</si>
  <si>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</si>
  <si>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</si>
  <si>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</si>
  <si>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</si>
  <si>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</si>
  <si>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</si>
  <si>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</si>
  <si>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</si>
  <si>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</si>
  <si>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</si>
  <si>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</si>
  <si>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</si>
  <si>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</si>
  <si>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</si>
  <si>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</si>
  <si>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</si>
  <si>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</si>
  <si>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</si>
  <si>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</si>
  <si>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</si>
  <si>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</si>
  <si>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</si>
  <si>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</si>
  <si>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</si>
  <si>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</si>
  <si>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</si>
  <si>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</si>
  <si>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</si>
  <si>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</si>
  <si>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</si>
  <si>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</si>
  <si>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</si>
  <si>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</si>
  <si>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</si>
  <si>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</si>
  <si>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</si>
  <si>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</si>
  <si>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</si>
  <si>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</si>
  <si>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</si>
  <si>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</si>
  <si>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</si>
  <si>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</si>
  <si>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</si>
  <si>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</si>
  <si>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</si>
  <si>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</si>
  <si>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</si>
  <si>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</si>
  <si>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</si>
  <si>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</si>
  <si>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</si>
  <si>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</si>
  <si>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</si>
  <si>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</si>
  <si>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</si>
  <si>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</si>
  <si>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</si>
  <si>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</si>
  <si>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</si>
  <si>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</si>
  <si>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</si>
  <si>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</si>
  <si>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</si>
  <si>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</si>
  <si>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</si>
  <si>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</si>
  <si>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</si>
  <si>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</si>
  <si>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</si>
  <si>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</si>
  <si>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</si>
  <si>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</si>
  <si>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</si>
  <si>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</si>
  <si>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</si>
  <si>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</si>
  <si>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</si>
  <si>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</si>
  <si>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</si>
  <si>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</si>
  <si>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</si>
  <si>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</si>
  <si>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</si>
  <si>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</si>
  <si>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</si>
  <si>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</si>
  <si>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</si>
  <si>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</si>
  <si>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</si>
  <si>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</si>
  <si>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</si>
  <si>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</si>
  <si>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</si>
  <si>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</si>
  <si>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</si>
  <si>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</si>
  <si>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</si>
  <si>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</si>
  <si>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</si>
  <si>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</si>
  <si>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</si>
  <si>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</si>
  <si>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</si>
  <si>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</si>
  <si>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</si>
  <si>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</si>
  <si>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</si>
  <si>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</si>
  <si>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</si>
  <si>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</si>
  <si>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</si>
  <si>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</si>
  <si>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</si>
  <si>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</si>
  <si>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</si>
  <si>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</si>
  <si>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01.01.2025</t>
  </si>
  <si>
    <t>30.09.2025</t>
  </si>
  <si>
    <t>HR</t>
  </si>
  <si>
    <t>03131467</t>
  </si>
  <si>
    <t>06000041</t>
  </si>
  <si>
    <t>54431828108</t>
  </si>
  <si>
    <t>549300K62AZQX3MLB059</t>
  </si>
  <si>
    <t>1463</t>
  </si>
  <si>
    <t>JADROPLOV D.D.</t>
  </si>
  <si>
    <t>SPLIT</t>
  </si>
  <si>
    <t>OBALA KNEZA BRANIMIRA 16</t>
  </si>
  <si>
    <t>sanja.buzancic@jadroplov.com</t>
  </si>
  <si>
    <t>www.jadroplov.hr</t>
  </si>
  <si>
    <t>APRIL MARINA INC</t>
  </si>
  <si>
    <t>MONROVIA, LIBERIA</t>
  </si>
  <si>
    <t>PERISTIL MARITIME INC</t>
  </si>
  <si>
    <t>MAJURO, MARSHALL ISLANDS</t>
  </si>
  <si>
    <t>RADUNICA MARITIME INC</t>
  </si>
  <si>
    <t>TROGIR MARITIME INC</t>
  </si>
  <si>
    <t>VIS MARITIME INC</t>
  </si>
  <si>
    <t xml:space="preserve">IST MARITIME INC </t>
  </si>
  <si>
    <t>SANJA BUZANČIĆ</t>
  </si>
  <si>
    <t>021 302 650</t>
  </si>
  <si>
    <t>KPMG Croatia d.o.o.</t>
  </si>
  <si>
    <t>Joško Džida</t>
  </si>
  <si>
    <t xml:space="preserve">stanje na dan 30.09.2025 </t>
  </si>
  <si>
    <t xml:space="preserve">BILJEŠKE UZ FINANCIJSKE IZVJEŠTAJE - TFI
(koji se sastavljaju za tromjesečna razdoblja)
Naziv izdavatelja:   JADROPLOV d.d.
OIB:  54431828108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</si>
  <si>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Obveznik: Jadroplov d.d.</t>
  </si>
  <si>
    <t>Obveznik: JADROPLOV D.D.</t>
  </si>
  <si>
    <t>u razdoblju 01.01.2025. do 30.09.2025.</t>
  </si>
  <si>
    <t>Obveznik: JADROPLOV d.d._________________________</t>
  </si>
  <si>
    <t>Obveznik: JADROPLOV d.d.___________________</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</si>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</sst>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8"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t="s">
        <v>447</v>
      </c>
      <c r="F4" s="185"/>
      <c r="G4" s="99" t="s">
        <v>0</v>
      </c>
      <c r="H4" s="184" t="s">
        <v>448</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450</v>
      </c>
      <c r="D11" s="168"/>
      <c r="E11" s="108"/>
      <c r="F11" s="132" t="s">
        <v>331</v>
      </c>
      <c r="G11" s="171"/>
      <c r="H11" s="148" t="s">
        <v>449</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3"/>
      <c r="G15" s="109" t="s">
        <v>332</v>
      </c>
      <c r="H15" s="148" t="s">
        <v>453</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454</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455</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21000</v>
      </c>
      <c r="D21" s="149"/>
      <c r="E21" s="138"/>
      <c r="F21" s="138"/>
      <c r="G21" s="139" t="s">
        <v>456</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457</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458</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459</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35</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336</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t="s">
        <v>460</v>
      </c>
      <c r="B37" s="155"/>
      <c r="C37" s="155"/>
      <c r="D37" s="155"/>
      <c r="E37" s="154" t="s">
        <v>461</v>
      </c>
      <c r="F37" s="155"/>
      <c r="G37" s="155"/>
      <c r="H37" s="155"/>
      <c r="I37" s="156"/>
      <c r="J37" s="89"/>
    </row>
    <row r="38" spans="1:10" x14ac:dyDescent="0.25">
      <c r="A38" s="78"/>
      <c r="B38" s="88"/>
      <c r="C38" s="91"/>
      <c r="D38" s="159"/>
      <c r="E38" s="159"/>
      <c r="F38" s="159"/>
      <c r="G38" s="159"/>
      <c r="H38" s="159"/>
      <c r="I38" s="159"/>
      <c r="J38" s="79"/>
    </row>
    <row r="39" spans="1:10" x14ac:dyDescent="0.25">
      <c r="A39" s="154" t="s">
        <v>462</v>
      </c>
      <c r="B39" s="155"/>
      <c r="C39" s="155"/>
      <c r="D39" s="156"/>
      <c r="E39" s="154" t="s">
        <v>463</v>
      </c>
      <c r="F39" s="155"/>
      <c r="G39" s="155"/>
      <c r="H39" s="155"/>
      <c r="I39" s="156"/>
      <c r="J39" s="40"/>
    </row>
    <row r="40" spans="1:10" x14ac:dyDescent="0.25">
      <c r="A40" s="78"/>
      <c r="B40" s="88"/>
      <c r="C40" s="91"/>
      <c r="D40" s="90"/>
      <c r="E40" s="159"/>
      <c r="F40" s="159"/>
      <c r="G40" s="159"/>
      <c r="H40" s="159"/>
      <c r="I40" s="87"/>
      <c r="J40" s="79"/>
    </row>
    <row r="41" spans="1:10" x14ac:dyDescent="0.25">
      <c r="A41" s="154" t="s">
        <v>464</v>
      </c>
      <c r="B41" s="155"/>
      <c r="C41" s="155"/>
      <c r="D41" s="156"/>
      <c r="E41" s="154" t="s">
        <v>463</v>
      </c>
      <c r="F41" s="155"/>
      <c r="G41" s="155"/>
      <c r="H41" s="155"/>
      <c r="I41" s="156"/>
      <c r="J41" s="40"/>
    </row>
    <row r="42" spans="1:10" x14ac:dyDescent="0.25">
      <c r="A42" s="78"/>
      <c r="B42" s="88"/>
      <c r="C42" s="91"/>
      <c r="D42" s="90"/>
      <c r="E42" s="159"/>
      <c r="F42" s="159"/>
      <c r="G42" s="159"/>
      <c r="H42" s="159"/>
      <c r="I42" s="87"/>
      <c r="J42" s="79"/>
    </row>
    <row r="43" spans="1:10" x14ac:dyDescent="0.25">
      <c r="A43" s="154" t="s">
        <v>465</v>
      </c>
      <c r="B43" s="155"/>
      <c r="C43" s="155"/>
      <c r="D43" s="156"/>
      <c r="E43" s="154" t="s">
        <v>463</v>
      </c>
      <c r="F43" s="155"/>
      <c r="G43" s="155"/>
      <c r="H43" s="155"/>
      <c r="I43" s="156"/>
      <c r="J43" s="40"/>
    </row>
    <row r="44" spans="1:10" x14ac:dyDescent="0.25">
      <c r="A44" s="80"/>
      <c r="B44" s="91"/>
      <c r="C44" s="157"/>
      <c r="D44" s="157"/>
      <c r="E44" s="158"/>
      <c r="F44" s="158"/>
      <c r="G44" s="157"/>
      <c r="H44" s="157"/>
      <c r="I44" s="157"/>
      <c r="J44" s="79"/>
    </row>
    <row r="45" spans="1:10" x14ac:dyDescent="0.25">
      <c r="A45" s="154" t="s">
        <v>466</v>
      </c>
      <c r="B45" s="155"/>
      <c r="C45" s="155"/>
      <c r="D45" s="156"/>
      <c r="E45" s="154" t="s">
        <v>463</v>
      </c>
      <c r="F45" s="155"/>
      <c r="G45" s="155"/>
      <c r="H45" s="155"/>
      <c r="I45" s="156"/>
      <c r="J45" s="40"/>
    </row>
    <row r="46" spans="1:10" x14ac:dyDescent="0.25">
      <c r="A46" s="80"/>
      <c r="B46" s="91"/>
      <c r="C46" s="91"/>
      <c r="D46" s="88"/>
      <c r="E46" s="158"/>
      <c r="F46" s="158"/>
      <c r="G46" s="157"/>
      <c r="H46" s="157"/>
      <c r="I46" s="88"/>
      <c r="J46" s="79"/>
    </row>
    <row r="47" spans="1:10" x14ac:dyDescent="0.25">
      <c r="A47" s="154" t="s">
        <v>467</v>
      </c>
      <c r="B47" s="155"/>
      <c r="C47" s="155"/>
      <c r="D47" s="156"/>
      <c r="E47" s="154" t="s">
        <v>463</v>
      </c>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468</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469</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458</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t="s">
        <v>470</v>
      </c>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t="s">
        <v>471</v>
      </c>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Normal="100" zoomScaleSheetLayoutView="110" workbookViewId="0">
      <selection activeCell="I96" sqref="I9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472</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474</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100294932</v>
      </c>
      <c r="I9" s="82">
        <f>I10+I17+I27+I38+I43</f>
        <v>81972711</v>
      </c>
    </row>
    <row r="10" spans="1:9" ht="12.75" customHeight="1" x14ac:dyDescent="0.2">
      <c r="A10" s="194" t="s">
        <v>5</v>
      </c>
      <c r="B10" s="194"/>
      <c r="C10" s="194"/>
      <c r="D10" s="194"/>
      <c r="E10" s="194"/>
      <c r="F10" s="194"/>
      <c r="G10" s="12">
        <v>3</v>
      </c>
      <c r="H10" s="82">
        <f>H11+H12+H13+H14+H15+H16</f>
        <v>1758</v>
      </c>
      <c r="I10" s="82">
        <f>I11+I12+I13+I14+I15+I16</f>
        <v>439</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1758</v>
      </c>
      <c r="I12" s="18">
        <v>439</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98241840</v>
      </c>
      <c r="I17" s="82">
        <f>I18+I19+I20+I21+I22+I23+I24+I25+I26</f>
        <v>80380281</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81529</v>
      </c>
      <c r="I19" s="18">
        <v>68656</v>
      </c>
    </row>
    <row r="20" spans="1:9" ht="12.75" customHeight="1" x14ac:dyDescent="0.2">
      <c r="A20" s="190" t="s">
        <v>15</v>
      </c>
      <c r="B20" s="190"/>
      <c r="C20" s="190"/>
      <c r="D20" s="190"/>
      <c r="E20" s="190"/>
      <c r="F20" s="190"/>
      <c r="G20" s="11">
        <v>13</v>
      </c>
      <c r="H20" s="18">
        <v>27016</v>
      </c>
      <c r="I20" s="18">
        <v>24668</v>
      </c>
    </row>
    <row r="21" spans="1:9" ht="12.75" customHeight="1" x14ac:dyDescent="0.2">
      <c r="A21" s="190" t="s">
        <v>16</v>
      </c>
      <c r="B21" s="190"/>
      <c r="C21" s="190"/>
      <c r="D21" s="190"/>
      <c r="E21" s="190"/>
      <c r="F21" s="190"/>
      <c r="G21" s="11">
        <v>14</v>
      </c>
      <c r="H21" s="18">
        <v>98133295</v>
      </c>
      <c r="I21" s="18">
        <v>80207119</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0</v>
      </c>
      <c r="I24" s="18">
        <v>79838</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2049042</v>
      </c>
      <c r="I27" s="82">
        <f>SUM(I28:I37)</f>
        <v>1589698</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2049042</v>
      </c>
      <c r="I35" s="18">
        <v>1589698</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2292</v>
      </c>
      <c r="I43" s="18">
        <v>2293</v>
      </c>
    </row>
    <row r="44" spans="1:9" ht="12.75" customHeight="1" x14ac:dyDescent="0.2">
      <c r="A44" s="192" t="s">
        <v>303</v>
      </c>
      <c r="B44" s="192"/>
      <c r="C44" s="192"/>
      <c r="D44" s="192"/>
      <c r="E44" s="192"/>
      <c r="F44" s="192"/>
      <c r="G44" s="12">
        <v>37</v>
      </c>
      <c r="H44" s="82">
        <f>H45+H53+H60+H70</f>
        <v>3798042</v>
      </c>
      <c r="I44" s="82">
        <f>I45+I53+I60+I70</f>
        <v>3578409</v>
      </c>
    </row>
    <row r="45" spans="1:9" ht="12.75" customHeight="1" x14ac:dyDescent="0.2">
      <c r="A45" s="194" t="s">
        <v>39</v>
      </c>
      <c r="B45" s="194"/>
      <c r="C45" s="194"/>
      <c r="D45" s="194"/>
      <c r="E45" s="194"/>
      <c r="F45" s="194"/>
      <c r="G45" s="12">
        <v>38</v>
      </c>
      <c r="H45" s="82">
        <f>SUM(H46:H52)</f>
        <v>791386</v>
      </c>
      <c r="I45" s="82">
        <f>SUM(I46:I52)</f>
        <v>1307554</v>
      </c>
    </row>
    <row r="46" spans="1:9" ht="12.75" customHeight="1" x14ac:dyDescent="0.2">
      <c r="A46" s="190" t="s">
        <v>40</v>
      </c>
      <c r="B46" s="190"/>
      <c r="C46" s="190"/>
      <c r="D46" s="190"/>
      <c r="E46" s="190"/>
      <c r="F46" s="190"/>
      <c r="G46" s="11">
        <v>39</v>
      </c>
      <c r="H46" s="18">
        <v>791386</v>
      </c>
      <c r="I46" s="18">
        <v>1307554</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2627337</v>
      </c>
      <c r="I53" s="82">
        <f>SUM(I54:I59)</f>
        <v>2049921</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1458008</v>
      </c>
      <c r="I56" s="18">
        <v>1670046</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0</v>
      </c>
      <c r="I58" s="18">
        <v>0</v>
      </c>
    </row>
    <row r="59" spans="1:9" ht="12.75" customHeight="1" x14ac:dyDescent="0.2">
      <c r="A59" s="190" t="s">
        <v>53</v>
      </c>
      <c r="B59" s="190"/>
      <c r="C59" s="190"/>
      <c r="D59" s="190"/>
      <c r="E59" s="190"/>
      <c r="F59" s="190"/>
      <c r="G59" s="11">
        <v>52</v>
      </c>
      <c r="H59" s="18">
        <v>1169329</v>
      </c>
      <c r="I59" s="18">
        <v>379875</v>
      </c>
    </row>
    <row r="60" spans="1:9" ht="12.75" customHeight="1" x14ac:dyDescent="0.2">
      <c r="A60" s="194" t="s">
        <v>54</v>
      </c>
      <c r="B60" s="194"/>
      <c r="C60" s="194"/>
      <c r="D60" s="194"/>
      <c r="E60" s="194"/>
      <c r="F60" s="194"/>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379319</v>
      </c>
      <c r="I70" s="18">
        <v>220934</v>
      </c>
    </row>
    <row r="71" spans="1:9" ht="12.75" customHeight="1" x14ac:dyDescent="0.2">
      <c r="A71" s="191" t="s">
        <v>58</v>
      </c>
      <c r="B71" s="191"/>
      <c r="C71" s="191"/>
      <c r="D71" s="191"/>
      <c r="E71" s="191"/>
      <c r="F71" s="191"/>
      <c r="G71" s="11">
        <v>64</v>
      </c>
      <c r="H71" s="18">
        <v>112118</v>
      </c>
      <c r="I71" s="18">
        <v>99759</v>
      </c>
    </row>
    <row r="72" spans="1:9" ht="12.75" customHeight="1" x14ac:dyDescent="0.2">
      <c r="A72" s="192" t="s">
        <v>304</v>
      </c>
      <c r="B72" s="192"/>
      <c r="C72" s="192"/>
      <c r="D72" s="192"/>
      <c r="E72" s="192"/>
      <c r="F72" s="192"/>
      <c r="G72" s="12">
        <v>65</v>
      </c>
      <c r="H72" s="82">
        <f>H8+H9+H44+H71</f>
        <v>104205092</v>
      </c>
      <c r="I72" s="82">
        <f>I8+I9+I44+I71</f>
        <v>85650879</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29618242</v>
      </c>
      <c r="I75" s="83">
        <f>I76+I77+I78+I84+I85+I91+I94+I97</f>
        <v>17762492</v>
      </c>
    </row>
    <row r="76" spans="1:9" ht="12.75" customHeight="1" x14ac:dyDescent="0.2">
      <c r="A76" s="190" t="s">
        <v>61</v>
      </c>
      <c r="B76" s="190"/>
      <c r="C76" s="190"/>
      <c r="D76" s="190"/>
      <c r="E76" s="190"/>
      <c r="F76" s="190"/>
      <c r="G76" s="11">
        <v>68</v>
      </c>
      <c r="H76" s="18">
        <v>1636674</v>
      </c>
      <c r="I76" s="18">
        <v>1636674</v>
      </c>
    </row>
    <row r="77" spans="1:9" ht="12.75" customHeight="1" x14ac:dyDescent="0.2">
      <c r="A77" s="190" t="s">
        <v>62</v>
      </c>
      <c r="B77" s="190"/>
      <c r="C77" s="190"/>
      <c r="D77" s="190"/>
      <c r="E77" s="190"/>
      <c r="F77" s="190"/>
      <c r="G77" s="11">
        <v>69</v>
      </c>
      <c r="H77" s="18">
        <v>0</v>
      </c>
      <c r="I77" s="18">
        <v>0</v>
      </c>
    </row>
    <row r="78" spans="1:9" ht="12.75" customHeight="1" x14ac:dyDescent="0.2">
      <c r="A78" s="194" t="s">
        <v>63</v>
      </c>
      <c r="B78" s="194"/>
      <c r="C78" s="194"/>
      <c r="D78" s="194"/>
      <c r="E78" s="194"/>
      <c r="F78" s="194"/>
      <c r="G78" s="12">
        <v>70</v>
      </c>
      <c r="H78" s="83">
        <f>SUM(H79:H83)</f>
        <v>34970858</v>
      </c>
      <c r="I78" s="83">
        <f>SUM(I79:I83)</f>
        <v>28643763</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321652</v>
      </c>
      <c r="I80" s="18">
        <v>321652</v>
      </c>
    </row>
    <row r="81" spans="1:9" ht="12.75" customHeight="1" x14ac:dyDescent="0.2">
      <c r="A81" s="190" t="s">
        <v>66</v>
      </c>
      <c r="B81" s="190"/>
      <c r="C81" s="190"/>
      <c r="D81" s="190"/>
      <c r="E81" s="190"/>
      <c r="F81" s="190"/>
      <c r="G81" s="11">
        <v>73</v>
      </c>
      <c r="H81" s="18">
        <v>-321652</v>
      </c>
      <c r="I81" s="18">
        <v>-321652</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34970858</v>
      </c>
      <c r="I83" s="18">
        <v>28643763</v>
      </c>
    </row>
    <row r="84" spans="1:9" ht="12.75" customHeight="1" x14ac:dyDescent="0.2">
      <c r="A84" s="193" t="s">
        <v>69</v>
      </c>
      <c r="B84" s="193"/>
      <c r="C84" s="193"/>
      <c r="D84" s="193"/>
      <c r="E84" s="193"/>
      <c r="F84" s="193"/>
      <c r="G84" s="42">
        <v>76</v>
      </c>
      <c r="H84" s="43">
        <v>0</v>
      </c>
      <c r="I84" s="43">
        <v>0</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-4326206</v>
      </c>
      <c r="I91" s="82">
        <f>I92-I93</f>
        <v>-6989290</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4326206</v>
      </c>
      <c r="I93" s="18">
        <v>6989290</v>
      </c>
    </row>
    <row r="94" spans="1:9" ht="12.75" customHeight="1" x14ac:dyDescent="0.2">
      <c r="A94" s="194" t="s">
        <v>351</v>
      </c>
      <c r="B94" s="194"/>
      <c r="C94" s="194"/>
      <c r="D94" s="194"/>
      <c r="E94" s="194"/>
      <c r="F94" s="194"/>
      <c r="G94" s="12">
        <v>86</v>
      </c>
      <c r="H94" s="82">
        <f>H95-H96</f>
        <v>-2663084</v>
      </c>
      <c r="I94" s="82">
        <f>I95-I96</f>
        <v>-5528655</v>
      </c>
    </row>
    <row r="95" spans="1:9" ht="12.75" customHeight="1" x14ac:dyDescent="0.2">
      <c r="A95" s="190" t="s">
        <v>74</v>
      </c>
      <c r="B95" s="190"/>
      <c r="C95" s="190"/>
      <c r="D95" s="190"/>
      <c r="E95" s="190"/>
      <c r="F95" s="190"/>
      <c r="G95" s="11">
        <v>87</v>
      </c>
      <c r="H95" s="18">
        <v>0</v>
      </c>
      <c r="I95" s="18">
        <v>0</v>
      </c>
    </row>
    <row r="96" spans="1:9" ht="12.75" customHeight="1" x14ac:dyDescent="0.2">
      <c r="A96" s="190" t="s">
        <v>75</v>
      </c>
      <c r="B96" s="190"/>
      <c r="C96" s="190"/>
      <c r="D96" s="190"/>
      <c r="E96" s="190"/>
      <c r="F96" s="190"/>
      <c r="G96" s="11">
        <v>88</v>
      </c>
      <c r="H96" s="18">
        <v>2663084</v>
      </c>
      <c r="I96" s="18">
        <v>5528655</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22925</v>
      </c>
      <c r="I98" s="82">
        <f>SUM(I99:I104)</f>
        <v>22925</v>
      </c>
    </row>
    <row r="99" spans="1:9" ht="12.75" customHeight="1" x14ac:dyDescent="0.2">
      <c r="A99" s="190" t="s">
        <v>77</v>
      </c>
      <c r="B99" s="190"/>
      <c r="C99" s="190"/>
      <c r="D99" s="190"/>
      <c r="E99" s="190"/>
      <c r="F99" s="190"/>
      <c r="G99" s="11">
        <v>91</v>
      </c>
      <c r="H99" s="18">
        <v>22925</v>
      </c>
      <c r="I99" s="18">
        <v>22925</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43790304</v>
      </c>
      <c r="I105" s="82">
        <f>SUM(I106:I116)</f>
        <v>41876102</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43790304</v>
      </c>
      <c r="I111" s="18">
        <v>41876102</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f>SUM(H118:H131)</f>
        <v>30174290</v>
      </c>
      <c r="I117" s="82">
        <f>SUM(I118:I131)</f>
        <v>25347329</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21986309</v>
      </c>
      <c r="I123" s="18">
        <v>18344329</v>
      </c>
    </row>
    <row r="124" spans="1:9" ht="12.75" customHeight="1" x14ac:dyDescent="0.2">
      <c r="A124" s="190" t="s">
        <v>89</v>
      </c>
      <c r="B124" s="190"/>
      <c r="C124" s="190"/>
      <c r="D124" s="190"/>
      <c r="E124" s="190"/>
      <c r="F124" s="190"/>
      <c r="G124" s="11">
        <v>116</v>
      </c>
      <c r="H124" s="18">
        <v>807052</v>
      </c>
      <c r="I124" s="18">
        <v>371618</v>
      </c>
    </row>
    <row r="125" spans="1:9" ht="12.75" customHeight="1" x14ac:dyDescent="0.2">
      <c r="A125" s="190" t="s">
        <v>90</v>
      </c>
      <c r="B125" s="190"/>
      <c r="C125" s="190"/>
      <c r="D125" s="190"/>
      <c r="E125" s="190"/>
      <c r="F125" s="190"/>
      <c r="G125" s="11">
        <v>117</v>
      </c>
      <c r="H125" s="18">
        <v>6892872</v>
      </c>
      <c r="I125" s="18">
        <v>6258995</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411402</v>
      </c>
      <c r="I127" s="18">
        <v>295052</v>
      </c>
    </row>
    <row r="128" spans="1:9" x14ac:dyDescent="0.2">
      <c r="A128" s="190" t="s">
        <v>95</v>
      </c>
      <c r="B128" s="190"/>
      <c r="C128" s="190"/>
      <c r="D128" s="190"/>
      <c r="E128" s="190"/>
      <c r="F128" s="190"/>
      <c r="G128" s="11">
        <v>120</v>
      </c>
      <c r="H128" s="18">
        <v>43936</v>
      </c>
      <c r="I128" s="18">
        <v>46561</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32719</v>
      </c>
      <c r="I131" s="18">
        <v>30774</v>
      </c>
    </row>
    <row r="132" spans="1:9" ht="22.15" customHeight="1" x14ac:dyDescent="0.2">
      <c r="A132" s="191" t="s">
        <v>99</v>
      </c>
      <c r="B132" s="191"/>
      <c r="C132" s="191"/>
      <c r="D132" s="191"/>
      <c r="E132" s="191"/>
      <c r="F132" s="191"/>
      <c r="G132" s="11">
        <v>124</v>
      </c>
      <c r="H132" s="18">
        <v>599331</v>
      </c>
      <c r="I132" s="18">
        <v>642031</v>
      </c>
    </row>
    <row r="133" spans="1:9" ht="12.75" customHeight="1" x14ac:dyDescent="0.2">
      <c r="A133" s="192" t="s">
        <v>356</v>
      </c>
      <c r="B133" s="192"/>
      <c r="C133" s="192"/>
      <c r="D133" s="192"/>
      <c r="E133" s="192"/>
      <c r="F133" s="192"/>
      <c r="G133" s="12">
        <v>125</v>
      </c>
      <c r="H133" s="82">
        <f>H75+H98+H105+H117+H132</f>
        <v>104205092</v>
      </c>
      <c r="I133" s="82">
        <f>I75+I98+I105+I117+I132</f>
        <v>85650879</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3" zoomScale="85" zoomScaleNormal="85" zoomScaleSheetLayoutView="110" workbookViewId="0">
      <selection activeCell="I94" sqref="I9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476</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475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28681791</v>
      </c>
      <c r="I8" s="48">
        <f>SUM(I9:I13)</f>
        <v>8517357</v>
      </c>
      <c r="J8" s="48">
        <f>SUM(J9:J13)</f>
        <v>21965484</v>
      </c>
      <c r="K8" s="48">
        <f>SUM(K9:K13)</f>
        <v>8369831</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28052025</v>
      </c>
      <c r="I10" s="49">
        <v>8182920</v>
      </c>
      <c r="J10" s="49">
        <v>21167095</v>
      </c>
      <c r="K10" s="49">
        <v>8168355</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629766</v>
      </c>
      <c r="I13" s="49">
        <v>334437</v>
      </c>
      <c r="J13" s="49">
        <v>798389</v>
      </c>
      <c r="K13" s="49">
        <v>201476</v>
      </c>
    </row>
    <row r="14" spans="1:11" ht="12.75" customHeight="1" x14ac:dyDescent="0.2">
      <c r="A14" s="221" t="s">
        <v>358</v>
      </c>
      <c r="B14" s="221"/>
      <c r="C14" s="221"/>
      <c r="D14" s="221"/>
      <c r="E14" s="221"/>
      <c r="F14" s="221"/>
      <c r="G14" s="12">
        <v>7</v>
      </c>
      <c r="H14" s="48">
        <f>H15+H16+H20+H24+H25+H26+H29+H36</f>
        <v>26658258</v>
      </c>
      <c r="I14" s="48">
        <f>I15+I16+I20+I24+I25+I26+I29+I36</f>
        <v>9569898</v>
      </c>
      <c r="J14" s="48">
        <f>J15+J16+J20+J24+J25+J26+J29+J36</f>
        <v>25433552</v>
      </c>
      <c r="K14" s="48">
        <f>K15+K16+K20+K24+K25+K26+K29+K36</f>
        <v>8574679</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7272539</v>
      </c>
      <c r="I16" s="48">
        <f>SUM(I17:I19)</f>
        <v>2624652</v>
      </c>
      <c r="J16" s="48">
        <f>SUM(J17:J19)</f>
        <v>6640894</v>
      </c>
      <c r="K16" s="48">
        <f>SUM(K17:K19)</f>
        <v>2927321</v>
      </c>
    </row>
    <row r="17" spans="1:11" ht="12.75" customHeight="1" x14ac:dyDescent="0.2">
      <c r="A17" s="224" t="s">
        <v>120</v>
      </c>
      <c r="B17" s="224"/>
      <c r="C17" s="224"/>
      <c r="D17" s="224"/>
      <c r="E17" s="224"/>
      <c r="F17" s="224"/>
      <c r="G17" s="11">
        <v>10</v>
      </c>
      <c r="H17" s="49">
        <v>6323990</v>
      </c>
      <c r="I17" s="49">
        <v>2284105</v>
      </c>
      <c r="J17" s="49">
        <v>5706404</v>
      </c>
      <c r="K17" s="49">
        <v>2605059</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948549</v>
      </c>
      <c r="I19" s="49">
        <v>340547</v>
      </c>
      <c r="J19" s="49">
        <v>934490</v>
      </c>
      <c r="K19" s="49">
        <v>322262</v>
      </c>
    </row>
    <row r="20" spans="1:11" ht="12.75" customHeight="1" x14ac:dyDescent="0.2">
      <c r="A20" s="194" t="s">
        <v>439</v>
      </c>
      <c r="B20" s="194"/>
      <c r="C20" s="194"/>
      <c r="D20" s="194"/>
      <c r="E20" s="194"/>
      <c r="F20" s="194"/>
      <c r="G20" s="12">
        <v>13</v>
      </c>
      <c r="H20" s="48">
        <f>SUM(H21:H23)</f>
        <v>829514</v>
      </c>
      <c r="I20" s="48">
        <f>SUM(I21:I23)</f>
        <v>287387</v>
      </c>
      <c r="J20" s="48">
        <f>SUM(J21:J23)</f>
        <v>963041</v>
      </c>
      <c r="K20" s="48">
        <f>SUM(K21:K23)</f>
        <v>323637</v>
      </c>
    </row>
    <row r="21" spans="1:11" ht="12.75" customHeight="1" x14ac:dyDescent="0.2">
      <c r="A21" s="224" t="s">
        <v>105</v>
      </c>
      <c r="B21" s="224"/>
      <c r="C21" s="224"/>
      <c r="D21" s="224"/>
      <c r="E21" s="224"/>
      <c r="F21" s="224"/>
      <c r="G21" s="11">
        <v>14</v>
      </c>
      <c r="H21" s="49">
        <v>496916</v>
      </c>
      <c r="I21" s="49">
        <v>172774</v>
      </c>
      <c r="J21" s="49">
        <v>575301</v>
      </c>
      <c r="K21" s="49">
        <v>193101</v>
      </c>
    </row>
    <row r="22" spans="1:11" ht="12.75" customHeight="1" x14ac:dyDescent="0.2">
      <c r="A22" s="224" t="s">
        <v>106</v>
      </c>
      <c r="B22" s="224"/>
      <c r="C22" s="224"/>
      <c r="D22" s="224"/>
      <c r="E22" s="224"/>
      <c r="F22" s="224"/>
      <c r="G22" s="11">
        <v>15</v>
      </c>
      <c r="H22" s="49">
        <v>221526</v>
      </c>
      <c r="I22" s="49">
        <v>76576</v>
      </c>
      <c r="J22" s="49">
        <v>259764</v>
      </c>
      <c r="K22" s="49">
        <v>87556</v>
      </c>
    </row>
    <row r="23" spans="1:11" ht="12.75" customHeight="1" x14ac:dyDescent="0.2">
      <c r="A23" s="224" t="s">
        <v>107</v>
      </c>
      <c r="B23" s="224"/>
      <c r="C23" s="224"/>
      <c r="D23" s="224"/>
      <c r="E23" s="224"/>
      <c r="F23" s="224"/>
      <c r="G23" s="11">
        <v>16</v>
      </c>
      <c r="H23" s="49">
        <v>111072</v>
      </c>
      <c r="I23" s="49">
        <v>38037</v>
      </c>
      <c r="J23" s="49">
        <v>127976</v>
      </c>
      <c r="K23" s="49">
        <v>42980</v>
      </c>
    </row>
    <row r="24" spans="1:11" ht="12.75" customHeight="1" x14ac:dyDescent="0.2">
      <c r="A24" s="190" t="s">
        <v>108</v>
      </c>
      <c r="B24" s="190"/>
      <c r="C24" s="190"/>
      <c r="D24" s="190"/>
      <c r="E24" s="190"/>
      <c r="F24" s="190"/>
      <c r="G24" s="11">
        <v>17</v>
      </c>
      <c r="H24" s="49">
        <v>4735904</v>
      </c>
      <c r="I24" s="49">
        <v>1503441</v>
      </c>
      <c r="J24" s="49">
        <v>4862187</v>
      </c>
      <c r="K24" s="49">
        <v>1337649</v>
      </c>
    </row>
    <row r="25" spans="1:11" ht="12.75" customHeight="1" x14ac:dyDescent="0.2">
      <c r="A25" s="190" t="s">
        <v>109</v>
      </c>
      <c r="B25" s="190"/>
      <c r="C25" s="190"/>
      <c r="D25" s="190"/>
      <c r="E25" s="190"/>
      <c r="F25" s="190"/>
      <c r="G25" s="11">
        <v>18</v>
      </c>
      <c r="H25" s="49">
        <v>13699923</v>
      </c>
      <c r="I25" s="49">
        <v>5075801</v>
      </c>
      <c r="J25" s="49">
        <v>12747189</v>
      </c>
      <c r="K25" s="49">
        <v>3795042</v>
      </c>
    </row>
    <row r="26" spans="1:11" ht="12.75" customHeight="1" x14ac:dyDescent="0.2">
      <c r="A26" s="194" t="s">
        <v>440</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120378</v>
      </c>
      <c r="I36" s="49">
        <v>78617</v>
      </c>
      <c r="J36" s="49">
        <v>220241</v>
      </c>
      <c r="K36" s="49">
        <v>191030</v>
      </c>
    </row>
    <row r="37" spans="1:11" ht="12.75" customHeight="1" x14ac:dyDescent="0.2">
      <c r="A37" s="221" t="s">
        <v>359</v>
      </c>
      <c r="B37" s="221"/>
      <c r="C37" s="221"/>
      <c r="D37" s="221"/>
      <c r="E37" s="221"/>
      <c r="F37" s="221"/>
      <c r="G37" s="12">
        <v>30</v>
      </c>
      <c r="H37" s="48">
        <f>SUM(H38:H47)</f>
        <v>292600</v>
      </c>
      <c r="I37" s="48">
        <f>SUM(I38:I47)</f>
        <v>441559</v>
      </c>
      <c r="J37" s="48">
        <f>SUM(J38:J47)</f>
        <v>2672637</v>
      </c>
      <c r="K37" s="48">
        <f>SUM(K38:K47)</f>
        <v>247452</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289545</v>
      </c>
      <c r="I42" s="49">
        <v>44355</v>
      </c>
      <c r="J42" s="49">
        <v>2672485</v>
      </c>
      <c r="K42" s="49">
        <v>247340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179</v>
      </c>
      <c r="I44" s="49">
        <v>48</v>
      </c>
      <c r="J44" s="49">
        <v>152</v>
      </c>
      <c r="K44" s="49">
        <v>112</v>
      </c>
    </row>
    <row r="45" spans="1:11" ht="12.75" customHeight="1" x14ac:dyDescent="0.2">
      <c r="A45" s="190" t="s">
        <v>138</v>
      </c>
      <c r="B45" s="190"/>
      <c r="C45" s="190"/>
      <c r="D45" s="190"/>
      <c r="E45" s="190"/>
      <c r="F45" s="190"/>
      <c r="G45" s="11">
        <v>38</v>
      </c>
      <c r="H45" s="49">
        <v>2876</v>
      </c>
      <c r="I45" s="49">
        <v>397156</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3755095</v>
      </c>
      <c r="I48" s="48">
        <f>SUM(I49:I55)</f>
        <v>1104581</v>
      </c>
      <c r="J48" s="48">
        <f>SUM(J49:J55)</f>
        <v>4733224</v>
      </c>
      <c r="K48" s="48">
        <f>SUM(K49:K55)</f>
        <v>1085852</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3045436</v>
      </c>
      <c r="I51" s="49">
        <v>995564</v>
      </c>
      <c r="J51" s="49">
        <v>2823260</v>
      </c>
      <c r="K51" s="49">
        <v>896196</v>
      </c>
    </row>
    <row r="52" spans="1:11" ht="12.75" customHeight="1" x14ac:dyDescent="0.2">
      <c r="A52" s="214" t="s">
        <v>144</v>
      </c>
      <c r="B52" s="214"/>
      <c r="C52" s="214"/>
      <c r="D52" s="214"/>
      <c r="E52" s="214"/>
      <c r="F52" s="214"/>
      <c r="G52" s="11">
        <v>45</v>
      </c>
      <c r="H52" s="49">
        <v>397156</v>
      </c>
      <c r="I52" s="49">
        <v>8878</v>
      </c>
      <c r="J52" s="49">
        <v>884315</v>
      </c>
      <c r="K52" s="49">
        <v>75685</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312503</v>
      </c>
      <c r="I55" s="49">
        <v>100139</v>
      </c>
      <c r="J55" s="49">
        <v>1025649</v>
      </c>
      <c r="K55" s="49">
        <v>113971</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28974391</v>
      </c>
      <c r="I60" s="48">
        <f t="shared" ref="I60:K60" si="0">I8+I37+I56+I57</f>
        <v>8958916</v>
      </c>
      <c r="J60" s="48">
        <f t="shared" si="0"/>
        <v>24638121</v>
      </c>
      <c r="K60" s="48">
        <f t="shared" si="0"/>
        <v>8617283</v>
      </c>
    </row>
    <row r="61" spans="1:11" ht="12.75" customHeight="1" x14ac:dyDescent="0.2">
      <c r="A61" s="221" t="s">
        <v>362</v>
      </c>
      <c r="B61" s="221"/>
      <c r="C61" s="221"/>
      <c r="D61" s="221"/>
      <c r="E61" s="221"/>
      <c r="F61" s="221"/>
      <c r="G61" s="12">
        <v>54</v>
      </c>
      <c r="H61" s="48">
        <f>H14+H48+H58+H59</f>
        <v>30413353</v>
      </c>
      <c r="I61" s="48">
        <f t="shared" ref="I61:K61" si="1">I14+I48+I58+I59</f>
        <v>10674479</v>
      </c>
      <c r="J61" s="48">
        <f t="shared" si="1"/>
        <v>30166776</v>
      </c>
      <c r="K61" s="48">
        <f t="shared" si="1"/>
        <v>9660531</v>
      </c>
    </row>
    <row r="62" spans="1:11" ht="12.75" customHeight="1" x14ac:dyDescent="0.2">
      <c r="A62" s="221" t="s">
        <v>363</v>
      </c>
      <c r="B62" s="221"/>
      <c r="C62" s="221"/>
      <c r="D62" s="221"/>
      <c r="E62" s="221"/>
      <c r="F62" s="221"/>
      <c r="G62" s="12">
        <v>55</v>
      </c>
      <c r="H62" s="48">
        <f>H60-H61</f>
        <v>-1438962</v>
      </c>
      <c r="I62" s="48">
        <f t="shared" ref="I62:K62" si="2">I60-I61</f>
        <v>-1715563</v>
      </c>
      <c r="J62" s="48">
        <f t="shared" si="2"/>
        <v>-5528655</v>
      </c>
      <c r="K62" s="48">
        <f t="shared" si="2"/>
        <v>-1043248</v>
      </c>
    </row>
    <row r="63" spans="1:11" ht="12.75" customHeight="1" x14ac:dyDescent="0.2">
      <c r="A63" s="222" t="s">
        <v>364</v>
      </c>
      <c r="B63" s="222"/>
      <c r="C63" s="222"/>
      <c r="D63" s="222"/>
      <c r="E63" s="222"/>
      <c r="F63" s="222"/>
      <c r="G63" s="12">
        <v>56</v>
      </c>
      <c r="H63" s="48">
        <f>+IF((H60-H61)&gt;0,(H60-H61),0)</f>
        <v>0</v>
      </c>
      <c r="I63" s="48">
        <f t="shared" ref="I63:K63" si="3">+IF((I60-I61)&gt;0,(I60-I61),0)</f>
        <v>0</v>
      </c>
      <c r="J63" s="48">
        <f t="shared" si="3"/>
        <v>0</v>
      </c>
      <c r="K63" s="48">
        <f t="shared" si="3"/>
        <v>0</v>
      </c>
    </row>
    <row r="64" spans="1:11" ht="12.75" customHeight="1" x14ac:dyDescent="0.2">
      <c r="A64" s="222" t="s">
        <v>365</v>
      </c>
      <c r="B64" s="222"/>
      <c r="C64" s="222"/>
      <c r="D64" s="222"/>
      <c r="E64" s="222"/>
      <c r="F64" s="222"/>
      <c r="G64" s="12">
        <v>57</v>
      </c>
      <c r="H64" s="48">
        <f>+IF((H60-H61)&lt;0,(H60-H61),0)</f>
        <v>-1438962</v>
      </c>
      <c r="I64" s="48">
        <f t="shared" ref="I64:K64" si="4">+IF((I60-I61)&lt;0,(I60-I61),0)</f>
        <v>-1715563</v>
      </c>
      <c r="J64" s="48">
        <f t="shared" si="4"/>
        <v>-5528655</v>
      </c>
      <c r="K64" s="48">
        <f t="shared" si="4"/>
        <v>-1043248</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-1438962</v>
      </c>
      <c r="I66" s="48">
        <f t="shared" ref="I66:K66" si="5">I62-I65</f>
        <v>-1715563</v>
      </c>
      <c r="J66" s="48">
        <f t="shared" si="5"/>
        <v>-5528655</v>
      </c>
      <c r="K66" s="48">
        <f t="shared" si="5"/>
        <v>-1043248</v>
      </c>
    </row>
    <row r="67" spans="1:11" ht="12.75" customHeight="1" x14ac:dyDescent="0.2">
      <c r="A67" s="222" t="s">
        <v>367</v>
      </c>
      <c r="B67" s="222"/>
      <c r="C67" s="222"/>
      <c r="D67" s="222"/>
      <c r="E67" s="222"/>
      <c r="F67" s="222"/>
      <c r="G67" s="12">
        <v>60</v>
      </c>
      <c r="H67" s="48">
        <f>+IF((H62-H65)&gt;0,(H62-H65),0)</f>
        <v>0</v>
      </c>
      <c r="I67" s="48">
        <f t="shared" ref="I67:K67" si="6">+IF((I62-I65)&gt;0,(I62-I65),0)</f>
        <v>0</v>
      </c>
      <c r="J67" s="48">
        <f t="shared" si="6"/>
        <v>0</v>
      </c>
      <c r="K67" s="48">
        <f t="shared" si="6"/>
        <v>0</v>
      </c>
    </row>
    <row r="68" spans="1:11" ht="12.75" customHeight="1" x14ac:dyDescent="0.2">
      <c r="A68" s="222" t="s">
        <v>368</v>
      </c>
      <c r="B68" s="222"/>
      <c r="C68" s="222"/>
      <c r="D68" s="222"/>
      <c r="E68" s="222"/>
      <c r="F68" s="222"/>
      <c r="G68" s="12">
        <v>61</v>
      </c>
      <c r="H68" s="48">
        <f>+IF((H62-H65)&lt;0,(H62-H65),0)</f>
        <v>-1438962</v>
      </c>
      <c r="I68" s="48">
        <f t="shared" ref="I68:K68" si="7">+IF((I62-I65)&lt;0,(I62-I65),0)</f>
        <v>-1715563</v>
      </c>
      <c r="J68" s="48">
        <f t="shared" si="7"/>
        <v>-5528655</v>
      </c>
      <c r="K68" s="48">
        <f t="shared" si="7"/>
        <v>-1043248</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-1438962</v>
      </c>
      <c r="I85" s="51">
        <f>I86+I87</f>
        <v>-1715563</v>
      </c>
      <c r="J85" s="51">
        <f>J86+J87</f>
        <v>-5528655</v>
      </c>
      <c r="K85" s="51">
        <f>K86+K87</f>
        <v>-1049377</v>
      </c>
    </row>
    <row r="86" spans="1:11" ht="12.75" customHeight="1" x14ac:dyDescent="0.2">
      <c r="A86" s="211" t="s">
        <v>157</v>
      </c>
      <c r="B86" s="211"/>
      <c r="C86" s="211"/>
      <c r="D86" s="211"/>
      <c r="E86" s="211"/>
      <c r="F86" s="211"/>
      <c r="G86" s="11">
        <v>76</v>
      </c>
      <c r="H86" s="52">
        <f t="shared" ref="H86:I86" si="8">H66</f>
        <v>-1438962</v>
      </c>
      <c r="I86" s="52">
        <f t="shared" si="8"/>
        <v>-1715563</v>
      </c>
      <c r="J86" s="52">
        <v>-5528655</v>
      </c>
      <c r="K86" s="52">
        <v>-1049377</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f t="shared" ref="H89:I89" si="9">H86</f>
        <v>-1438962</v>
      </c>
      <c r="I89" s="52">
        <f t="shared" si="9"/>
        <v>-1715563</v>
      </c>
      <c r="J89" s="52">
        <v>-5528655</v>
      </c>
      <c r="K89" s="52">
        <v>-1049377</v>
      </c>
    </row>
    <row r="90" spans="1:11" ht="24" customHeight="1" x14ac:dyDescent="0.2">
      <c r="A90" s="192" t="s">
        <v>435</v>
      </c>
      <c r="B90" s="192"/>
      <c r="C90" s="192"/>
      <c r="D90" s="192"/>
      <c r="E90" s="192"/>
      <c r="F90" s="192"/>
      <c r="G90" s="12">
        <v>79</v>
      </c>
      <c r="H90" s="69">
        <f>H91+H98</f>
        <v>-466253</v>
      </c>
      <c r="I90" s="69">
        <f>I91+I98</f>
        <v>-2343783</v>
      </c>
      <c r="J90" s="69">
        <f t="shared" ref="J90:K90" si="10">J91+J98</f>
        <v>-6327095</v>
      </c>
      <c r="K90" s="69">
        <f t="shared" si="10"/>
        <v>-79023</v>
      </c>
    </row>
    <row r="91" spans="1:11" ht="24" customHeight="1" x14ac:dyDescent="0.2">
      <c r="A91" s="212" t="s">
        <v>442</v>
      </c>
      <c r="B91" s="212"/>
      <c r="C91" s="212"/>
      <c r="D91" s="212"/>
      <c r="E91" s="212"/>
      <c r="F91" s="212"/>
      <c r="G91" s="12">
        <v>80</v>
      </c>
      <c r="H91" s="69">
        <f>SUM(H92:H96)</f>
        <v>0</v>
      </c>
      <c r="I91" s="69">
        <f>SUM(I92:I96)</f>
        <v>0</v>
      </c>
      <c r="J91" s="69">
        <f t="shared" ref="J91:K91" si="11">SUM(J92:J96)</f>
        <v>0</v>
      </c>
      <c r="K91" s="69">
        <f t="shared" si="11"/>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-466253</v>
      </c>
      <c r="I98" s="69">
        <f>SUM(I99:I106)</f>
        <v>-2343783</v>
      </c>
      <c r="J98" s="69">
        <f t="shared" ref="J98:K98" si="12">SUM(J99:J106)</f>
        <v>-6327095</v>
      </c>
      <c r="K98" s="69">
        <f t="shared" si="12"/>
        <v>-79023</v>
      </c>
    </row>
    <row r="99" spans="1:11" x14ac:dyDescent="0.2">
      <c r="A99" s="213" t="s">
        <v>160</v>
      </c>
      <c r="B99" s="213"/>
      <c r="C99" s="213"/>
      <c r="D99" s="213"/>
      <c r="E99" s="213"/>
      <c r="F99" s="213"/>
      <c r="G99" s="11">
        <v>88</v>
      </c>
      <c r="H99" s="52">
        <v>-466253</v>
      </c>
      <c r="I99" s="52">
        <v>-2343783</v>
      </c>
      <c r="J99" s="52">
        <v>-6327095</v>
      </c>
      <c r="K99" s="52">
        <v>-79023</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-466253</v>
      </c>
      <c r="I108" s="69">
        <f>I91+I98-I107-I97</f>
        <v>-2343783</v>
      </c>
      <c r="J108" s="69">
        <f t="shared" ref="J108:K108" si="13">J91+J98-J107-J97</f>
        <v>-6327095</v>
      </c>
      <c r="K108" s="69">
        <f t="shared" si="13"/>
        <v>-79023</v>
      </c>
    </row>
    <row r="109" spans="1:11" ht="12.75" customHeight="1" x14ac:dyDescent="0.2">
      <c r="A109" s="192" t="s">
        <v>391</v>
      </c>
      <c r="B109" s="192"/>
      <c r="C109" s="192"/>
      <c r="D109" s="192"/>
      <c r="E109" s="192"/>
      <c r="F109" s="192"/>
      <c r="G109" s="12">
        <v>98</v>
      </c>
      <c r="H109" s="51">
        <f>H89+H108</f>
        <v>-1905215</v>
      </c>
      <c r="I109" s="51">
        <f>I89+I108</f>
        <v>-4059346</v>
      </c>
      <c r="J109" s="51">
        <f t="shared" ref="J109:K109" si="14">J89+J108</f>
        <v>-11855750</v>
      </c>
      <c r="K109" s="51">
        <f t="shared" si="14"/>
        <v>-1128400</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-1905215</v>
      </c>
      <c r="I111" s="51">
        <f>I112+I113</f>
        <v>-4059346</v>
      </c>
      <c r="J111" s="51">
        <f>J112+J113</f>
        <v>-11855752</v>
      </c>
      <c r="K111" s="51">
        <f>K112+K113</f>
        <v>-1128400</v>
      </c>
    </row>
    <row r="112" spans="1:11" ht="12.75" customHeight="1" x14ac:dyDescent="0.2">
      <c r="A112" s="211" t="s">
        <v>113</v>
      </c>
      <c r="B112" s="211"/>
      <c r="C112" s="211"/>
      <c r="D112" s="211"/>
      <c r="E112" s="211"/>
      <c r="F112" s="211"/>
      <c r="G112" s="11">
        <v>100</v>
      </c>
      <c r="H112" s="52">
        <f t="shared" ref="H112:I112" si="15">H109</f>
        <v>-1905215</v>
      </c>
      <c r="I112" s="52">
        <f t="shared" si="15"/>
        <v>-4059346</v>
      </c>
      <c r="J112" s="52">
        <v>-11855752</v>
      </c>
      <c r="K112" s="52">
        <v>-1128400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56" sqref="I5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476</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477</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-1438962</v>
      </c>
      <c r="I8" s="64">
        <v>-5528655</v>
      </c>
    </row>
    <row r="9" spans="1:9" ht="12.75" customHeight="1" x14ac:dyDescent="0.2">
      <c r="A9" s="245" t="s">
        <v>171</v>
      </c>
      <c r="B9" s="245"/>
      <c r="C9" s="245"/>
      <c r="D9" s="245"/>
      <c r="E9" s="245"/>
      <c r="F9" s="245"/>
      <c r="G9" s="65">
        <v>2</v>
      </c>
      <c r="H9" s="66">
        <f>H10+H11+H12+H13+H14+H15+H16+H17</f>
        <v>7969698</v>
      </c>
      <c r="I9" s="66">
        <f>I10+I11+I12+I13+I14+I15+I16+I17</f>
        <v>6081065</v>
      </c>
    </row>
    <row r="10" spans="1:9" ht="12.75" customHeight="1" x14ac:dyDescent="0.2">
      <c r="A10" s="224" t="s">
        <v>172</v>
      </c>
      <c r="B10" s="224"/>
      <c r="C10" s="224"/>
      <c r="D10" s="224"/>
      <c r="E10" s="224"/>
      <c r="F10" s="224"/>
      <c r="G10" s="63">
        <v>3</v>
      </c>
      <c r="H10" s="64">
        <v>4735904</v>
      </c>
      <c r="I10" s="64">
        <v>4862187</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-3056</v>
      </c>
      <c r="I13" s="64">
        <v>0</v>
      </c>
    </row>
    <row r="14" spans="1:9" ht="12.75" customHeight="1" x14ac:dyDescent="0.2">
      <c r="A14" s="224" t="s">
        <v>176</v>
      </c>
      <c r="B14" s="224"/>
      <c r="C14" s="224"/>
      <c r="D14" s="224"/>
      <c r="E14" s="224"/>
      <c r="F14" s="224"/>
      <c r="G14" s="63">
        <v>7</v>
      </c>
      <c r="H14" s="64">
        <v>3181922</v>
      </c>
      <c r="I14" s="64">
        <v>2665002</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54928</v>
      </c>
      <c r="I16" s="64">
        <v>-1446124</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6530736</v>
      </c>
      <c r="I18" s="66">
        <f>I8+I9</f>
        <v>552410</v>
      </c>
    </row>
    <row r="19" spans="1:9" ht="12.75" customHeight="1" x14ac:dyDescent="0.2">
      <c r="A19" s="245" t="s">
        <v>180</v>
      </c>
      <c r="B19" s="245"/>
      <c r="C19" s="245"/>
      <c r="D19" s="245"/>
      <c r="E19" s="245"/>
      <c r="F19" s="245"/>
      <c r="G19" s="65">
        <v>12</v>
      </c>
      <c r="H19" s="66">
        <f>H20+H21+H22+H23</f>
        <v>-62827</v>
      </c>
      <c r="I19" s="66">
        <f>I20+I21+I22+I23</f>
        <v>-1228495</v>
      </c>
    </row>
    <row r="20" spans="1:9" ht="12.75" customHeight="1" x14ac:dyDescent="0.2">
      <c r="A20" s="224" t="s">
        <v>181</v>
      </c>
      <c r="B20" s="224"/>
      <c r="C20" s="224"/>
      <c r="D20" s="224"/>
      <c r="E20" s="224"/>
      <c r="F20" s="224"/>
      <c r="G20" s="63">
        <v>13</v>
      </c>
      <c r="H20" s="64">
        <v>-520342</v>
      </c>
      <c r="I20" s="64">
        <v>-1142281</v>
      </c>
    </row>
    <row r="21" spans="1:9" ht="12.75" customHeight="1" x14ac:dyDescent="0.2">
      <c r="A21" s="224" t="s">
        <v>182</v>
      </c>
      <c r="B21" s="224"/>
      <c r="C21" s="224"/>
      <c r="D21" s="224"/>
      <c r="E21" s="224"/>
      <c r="F21" s="224"/>
      <c r="G21" s="63">
        <v>14</v>
      </c>
      <c r="H21" s="64">
        <v>498546</v>
      </c>
      <c r="I21" s="64">
        <v>429954</v>
      </c>
    </row>
    <row r="22" spans="1:9" ht="12.75" customHeight="1" x14ac:dyDescent="0.2">
      <c r="A22" s="224" t="s">
        <v>183</v>
      </c>
      <c r="B22" s="224"/>
      <c r="C22" s="224"/>
      <c r="D22" s="224"/>
      <c r="E22" s="224"/>
      <c r="F22" s="224"/>
      <c r="G22" s="63">
        <v>15</v>
      </c>
      <c r="H22" s="64">
        <v>-41031</v>
      </c>
      <c r="I22" s="64">
        <v>-516168</v>
      </c>
    </row>
    <row r="23" spans="1:9" ht="12.75" customHeight="1" x14ac:dyDescent="0.2">
      <c r="A23" s="224" t="s">
        <v>184</v>
      </c>
      <c r="B23" s="224"/>
      <c r="C23" s="224"/>
      <c r="D23" s="224"/>
      <c r="E23" s="224"/>
      <c r="F23" s="224"/>
      <c r="G23" s="63">
        <v>16</v>
      </c>
      <c r="H23" s="64">
        <v>0</v>
      </c>
      <c r="I23" s="64">
        <v>0</v>
      </c>
    </row>
    <row r="24" spans="1:9" ht="12.75" customHeight="1" x14ac:dyDescent="0.2">
      <c r="A24" s="241" t="s">
        <v>185</v>
      </c>
      <c r="B24" s="241"/>
      <c r="C24" s="241"/>
      <c r="D24" s="241"/>
      <c r="E24" s="241"/>
      <c r="F24" s="241"/>
      <c r="G24" s="65">
        <v>17</v>
      </c>
      <c r="H24" s="66">
        <f>H18+H19</f>
        <v>6467909</v>
      </c>
      <c r="I24" s="66">
        <f>I18+I19</f>
        <v>-676085</v>
      </c>
    </row>
    <row r="25" spans="1:9" ht="12.75" customHeight="1" x14ac:dyDescent="0.2">
      <c r="A25" s="190" t="s">
        <v>186</v>
      </c>
      <c r="B25" s="190"/>
      <c r="C25" s="190"/>
      <c r="D25" s="190"/>
      <c r="E25" s="190"/>
      <c r="F25" s="190"/>
      <c r="G25" s="63">
        <v>18</v>
      </c>
      <c r="H25" s="64">
        <v>-1898248</v>
      </c>
      <c r="I25" s="64">
        <v>-3473153</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4569661</v>
      </c>
      <c r="I27" s="66">
        <f>I24+I25+I26</f>
        <v>-4149238</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3449171</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3056</v>
      </c>
      <c r="I31" s="67">
        <v>60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1304</v>
      </c>
      <c r="I33" s="67">
        <v>483864</v>
      </c>
    </row>
    <row r="34" spans="1:9" ht="12.75" customHeight="1" x14ac:dyDescent="0.2">
      <c r="A34" s="190" t="s">
        <v>195</v>
      </c>
      <c r="B34" s="190"/>
      <c r="C34" s="190"/>
      <c r="D34" s="190"/>
      <c r="E34" s="190"/>
      <c r="F34" s="190"/>
      <c r="G34" s="63">
        <v>26</v>
      </c>
      <c r="H34" s="67">
        <v>25000</v>
      </c>
      <c r="I34" s="67">
        <v>0</v>
      </c>
    </row>
    <row r="35" spans="1:9" ht="26.45" customHeight="1" x14ac:dyDescent="0.2">
      <c r="A35" s="241" t="s">
        <v>196</v>
      </c>
      <c r="B35" s="241"/>
      <c r="C35" s="241"/>
      <c r="D35" s="241"/>
      <c r="E35" s="241"/>
      <c r="F35" s="241"/>
      <c r="G35" s="65">
        <v>27</v>
      </c>
      <c r="H35" s="68">
        <f>H29+H30+H31+H32+H33+H34</f>
        <v>29360</v>
      </c>
      <c r="I35" s="68">
        <f>I29+I30+I31+I32+I33+I34</f>
        <v>3933095</v>
      </c>
    </row>
    <row r="36" spans="1:9" ht="22.9" customHeight="1" x14ac:dyDescent="0.2">
      <c r="A36" s="190" t="s">
        <v>197</v>
      </c>
      <c r="B36" s="190"/>
      <c r="C36" s="190"/>
      <c r="D36" s="190"/>
      <c r="E36" s="190"/>
      <c r="F36" s="190"/>
      <c r="G36" s="63">
        <v>28</v>
      </c>
      <c r="H36" s="67">
        <v>-1635984</v>
      </c>
      <c r="I36" s="67">
        <v>-914045</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-203906</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-1635984</v>
      </c>
      <c r="I41" s="68">
        <f>I36+I37+I38+I39+I40</f>
        <v>-1117951</v>
      </c>
    </row>
    <row r="42" spans="1:9" ht="29.45" customHeight="1" x14ac:dyDescent="0.2">
      <c r="A42" s="242" t="s">
        <v>203</v>
      </c>
      <c r="B42" s="242"/>
      <c r="C42" s="242"/>
      <c r="D42" s="242"/>
      <c r="E42" s="242"/>
      <c r="F42" s="242"/>
      <c r="G42" s="65">
        <v>34</v>
      </c>
      <c r="H42" s="68">
        <f>H35+H41</f>
        <v>-1606624</v>
      </c>
      <c r="I42" s="68">
        <f>I35+I41</f>
        <v>2815144</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3617471</v>
      </c>
      <c r="I46" s="67">
        <v>26717338</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3617471</v>
      </c>
      <c r="I48" s="68">
        <f>I44+I45+I46+I47</f>
        <v>26717338</v>
      </c>
    </row>
    <row r="49" spans="1:9" ht="24.6" customHeight="1" x14ac:dyDescent="0.2">
      <c r="A49" s="190" t="s">
        <v>305</v>
      </c>
      <c r="B49" s="190"/>
      <c r="C49" s="190"/>
      <c r="D49" s="190"/>
      <c r="E49" s="190"/>
      <c r="F49" s="190"/>
      <c r="G49" s="63">
        <v>40</v>
      </c>
      <c r="H49" s="67">
        <f>-6509354-293527</f>
        <v>-6802881</v>
      </c>
      <c r="I49" s="67">
        <v>-25541630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-6802881</v>
      </c>
      <c r="I54" s="68">
        <f>I49+I50+I51+I52+I53</f>
        <v>-25541630</v>
      </c>
    </row>
    <row r="55" spans="1:9" ht="29.45" customHeight="1" x14ac:dyDescent="0.2">
      <c r="A55" s="242" t="s">
        <v>215</v>
      </c>
      <c r="B55" s="242"/>
      <c r="C55" s="242"/>
      <c r="D55" s="242"/>
      <c r="E55" s="242"/>
      <c r="F55" s="242"/>
      <c r="G55" s="65">
        <v>46</v>
      </c>
      <c r="H55" s="68">
        <f>H48+H54</f>
        <v>-3185410</v>
      </c>
      <c r="I55" s="68">
        <f>I48+I54</f>
        <v>1175708</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-222373</v>
      </c>
      <c r="I57" s="68">
        <f>I27+I42+I55+I56</f>
        <v>-158386</v>
      </c>
    </row>
    <row r="58" spans="1:9" x14ac:dyDescent="0.2">
      <c r="A58" s="244" t="s">
        <v>218</v>
      </c>
      <c r="B58" s="244"/>
      <c r="C58" s="244"/>
      <c r="D58" s="244"/>
      <c r="E58" s="244"/>
      <c r="F58" s="244"/>
      <c r="G58" s="63">
        <v>49</v>
      </c>
      <c r="H58" s="67">
        <v>549682</v>
      </c>
      <c r="I58" s="67">
        <v>379319</v>
      </c>
    </row>
    <row r="59" spans="1:9" ht="31.15" customHeight="1" x14ac:dyDescent="0.2">
      <c r="A59" s="242" t="s">
        <v>219</v>
      </c>
      <c r="B59" s="242"/>
      <c r="C59" s="242"/>
      <c r="D59" s="242"/>
      <c r="E59" s="242"/>
      <c r="F59" s="242"/>
      <c r="G59" s="65">
        <v>50</v>
      </c>
      <c r="H59" s="68">
        <f>H57+H58</f>
        <v>327309</v>
      </c>
      <c r="I59" s="68">
        <f>I57+I58</f>
        <v>220933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 zoomScale="85" zoomScaleNormal="100" zoomScaleSheetLayoutView="85" workbookViewId="0">
      <selection activeCell="I8" sqref="I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479</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478</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22" zoomScale="80" zoomScaleNormal="100" zoomScaleSheetLayoutView="80" workbookViewId="0">
      <selection activeCell="X58" sqref="X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45930</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1636674</v>
      </c>
      <c r="I7" s="33">
        <v>0</v>
      </c>
      <c r="J7" s="33">
        <v>0</v>
      </c>
      <c r="K7" s="33">
        <v>321652</v>
      </c>
      <c r="L7" s="33">
        <v>321652</v>
      </c>
      <c r="M7" s="33">
        <f t="shared" ref="M7:R7" si="0">M1</f>
        <v>0</v>
      </c>
      <c r="N7" s="33">
        <v>31718666</v>
      </c>
      <c r="O7" s="33">
        <f t="shared" si="0"/>
        <v>0</v>
      </c>
      <c r="P7" s="33">
        <f t="shared" si="0"/>
        <v>0</v>
      </c>
      <c r="Q7" s="33">
        <f t="shared" si="0"/>
        <v>0</v>
      </c>
      <c r="R7" s="33">
        <f t="shared" si="0"/>
        <v>0</v>
      </c>
      <c r="S7" s="33">
        <v>0</v>
      </c>
      <c r="T7" s="33">
        <v>0</v>
      </c>
      <c r="U7" s="33">
        <v>213585</v>
      </c>
      <c r="V7" s="33">
        <v>-4539791</v>
      </c>
      <c r="W7" s="34">
        <f>H7+I7+J7+K7-L7+M7+N7+O7+P7+Q7+R7+U7+V7+S7+T7</f>
        <v>29029134</v>
      </c>
      <c r="X7" s="33">
        <v>0</v>
      </c>
      <c r="Y7" s="34">
        <f>W7+X7</f>
        <v>29029134</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1">H8+I8+J8+K8-L8+M8+N8+O8+P8+Q8+R8+U8+V8+S8+T8</f>
        <v>0</v>
      </c>
      <c r="X8" s="33">
        <v>0</v>
      </c>
      <c r="Y8" s="34">
        <f t="shared" ref="Y8:Y9" si="2">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1"/>
        <v>0</v>
      </c>
      <c r="X9" s="33">
        <v>0</v>
      </c>
      <c r="Y9" s="34">
        <f t="shared" si="2"/>
        <v>0</v>
      </c>
    </row>
    <row r="10" spans="1:25" ht="24" customHeight="1" x14ac:dyDescent="0.2">
      <c r="A10" s="283" t="s">
        <v>299</v>
      </c>
      <c r="B10" s="283"/>
      <c r="C10" s="283"/>
      <c r="D10" s="283"/>
      <c r="E10" s="283"/>
      <c r="F10" s="283"/>
      <c r="G10" s="7">
        <v>4</v>
      </c>
      <c r="H10" s="34">
        <f>H7+H8+H9</f>
        <v>1636674</v>
      </c>
      <c r="I10" s="34">
        <f t="shared" ref="I10:Y10" si="3">I7+I8+I9</f>
        <v>0</v>
      </c>
      <c r="J10" s="34">
        <f t="shared" si="3"/>
        <v>0</v>
      </c>
      <c r="K10" s="34">
        <f>K7+K8+K9</f>
        <v>321652</v>
      </c>
      <c r="L10" s="34">
        <f t="shared" si="3"/>
        <v>321652</v>
      </c>
      <c r="M10" s="34">
        <f t="shared" si="3"/>
        <v>0</v>
      </c>
      <c r="N10" s="34">
        <f t="shared" si="3"/>
        <v>31718666</v>
      </c>
      <c r="O10" s="34">
        <f t="shared" si="3"/>
        <v>0</v>
      </c>
      <c r="P10" s="34">
        <f t="shared" si="3"/>
        <v>0</v>
      </c>
      <c r="Q10" s="34">
        <f t="shared" si="3"/>
        <v>0</v>
      </c>
      <c r="R10" s="34">
        <f t="shared" si="3"/>
        <v>0</v>
      </c>
      <c r="S10" s="34">
        <f t="shared" si="3"/>
        <v>0</v>
      </c>
      <c r="T10" s="34">
        <f t="shared" si="3"/>
        <v>0</v>
      </c>
      <c r="U10" s="34">
        <f t="shared" si="3"/>
        <v>213585</v>
      </c>
      <c r="V10" s="34">
        <f t="shared" si="3"/>
        <v>-4539791</v>
      </c>
      <c r="W10" s="34">
        <f t="shared" si="3"/>
        <v>29029134</v>
      </c>
      <c r="X10" s="34">
        <f t="shared" si="3"/>
        <v>0</v>
      </c>
      <c r="Y10" s="34">
        <f t="shared" si="3"/>
        <v>29029134</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-2663084</v>
      </c>
      <c r="W11" s="34">
        <f t="shared" ref="W11:W29" si="4">H11+I11+J11+K11-L11+M11+N11+O11+P11+Q11+R11+U11+V11+S11+T11</f>
        <v>-2663084</v>
      </c>
      <c r="X11" s="33">
        <v>0</v>
      </c>
      <c r="Y11" s="34">
        <f t="shared" ref="Y11:Y29" si="5">W11+X11</f>
        <v>-2663084</v>
      </c>
    </row>
    <row r="12" spans="1:25" x14ac:dyDescent="0.2">
      <c r="A12" s="277" t="s">
        <v>268</v>
      </c>
      <c r="B12" s="277"/>
      <c r="C12" s="277"/>
      <c r="D12" s="277"/>
      <c r="E12" s="277"/>
      <c r="F12" s="277"/>
      <c r="G12" s="6">
        <v>6</v>
      </c>
      <c r="H12" s="35">
        <v>0</v>
      </c>
      <c r="I12" s="35">
        <v>0</v>
      </c>
      <c r="J12" s="35">
        <v>0</v>
      </c>
      <c r="K12" s="35">
        <v>0</v>
      </c>
      <c r="L12" s="35">
        <v>0</v>
      </c>
      <c r="M12" s="35">
        <v>0</v>
      </c>
      <c r="N12" s="33">
        <v>3252192</v>
      </c>
      <c r="O12" s="35">
        <v>0</v>
      </c>
      <c r="P12" s="35">
        <v>0</v>
      </c>
      <c r="Q12" s="35">
        <v>0</v>
      </c>
      <c r="R12" s="35">
        <v>0</v>
      </c>
      <c r="S12" s="33">
        <v>0</v>
      </c>
      <c r="T12" s="33">
        <v>0</v>
      </c>
      <c r="U12" s="35">
        <v>0</v>
      </c>
      <c r="V12" s="35">
        <v>0</v>
      </c>
      <c r="W12" s="34">
        <f t="shared" si="4"/>
        <v>3252192</v>
      </c>
      <c r="X12" s="33">
        <v>0</v>
      </c>
      <c r="Y12" s="34">
        <f t="shared" si="5"/>
        <v>3252192</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4"/>
        <v>0</v>
      </c>
      <c r="X13" s="33">
        <v>0</v>
      </c>
      <c r="Y13" s="34">
        <f t="shared" si="5"/>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4"/>
        <v>0</v>
      </c>
      <c r="X14" s="33">
        <v>0</v>
      </c>
      <c r="Y14" s="34">
        <f t="shared" si="5"/>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4"/>
        <v>0</v>
      </c>
      <c r="X15" s="33">
        <v>0</v>
      </c>
      <c r="Y15" s="34">
        <f t="shared" si="5"/>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4"/>
        <v>0</v>
      </c>
      <c r="X16" s="33">
        <v>0</v>
      </c>
      <c r="Y16" s="34">
        <f t="shared" si="5"/>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4"/>
        <v>0</v>
      </c>
      <c r="X17" s="33">
        <v>0</v>
      </c>
      <c r="Y17" s="34">
        <f t="shared" si="5"/>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4"/>
        <v>0</v>
      </c>
      <c r="X18" s="33">
        <v>0</v>
      </c>
      <c r="Y18" s="34">
        <f t="shared" si="5"/>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4"/>
        <v>0</v>
      </c>
      <c r="X19" s="33">
        <v>0</v>
      </c>
      <c r="Y19" s="34">
        <f t="shared" si="5"/>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4"/>
        <v>0</v>
      </c>
      <c r="X20" s="33">
        <v>0</v>
      </c>
      <c r="Y20" s="34">
        <f t="shared" si="5"/>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4"/>
        <v>0</v>
      </c>
      <c r="X21" s="33">
        <v>0</v>
      </c>
      <c r="Y21" s="34">
        <f t="shared" si="5"/>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4"/>
        <v>0</v>
      </c>
      <c r="X22" s="33">
        <v>0</v>
      </c>
      <c r="Y22" s="34">
        <f t="shared" si="5"/>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4"/>
        <v>0</v>
      </c>
      <c r="X23" s="33">
        <v>0</v>
      </c>
      <c r="Y23" s="34">
        <f t="shared" si="5"/>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4"/>
        <v>0</v>
      </c>
      <c r="X24" s="33">
        <v>0</v>
      </c>
      <c r="Y24" s="34">
        <f t="shared" si="5"/>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4"/>
        <v>0</v>
      </c>
      <c r="X25" s="33">
        <v>0</v>
      </c>
      <c r="Y25" s="34">
        <f t="shared" si="5"/>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4"/>
        <v>0</v>
      </c>
      <c r="X26" s="33">
        <v>0</v>
      </c>
      <c r="Y26" s="34">
        <f t="shared" si="5"/>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4"/>
        <v>0</v>
      </c>
      <c r="X27" s="33">
        <v>0</v>
      </c>
      <c r="Y27" s="34">
        <f t="shared" si="5"/>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4"/>
        <v>0</v>
      </c>
      <c r="X28" s="33">
        <v>0</v>
      </c>
      <c r="Y28" s="34">
        <f t="shared" si="5"/>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4"/>
        <v>0</v>
      </c>
      <c r="X29" s="33">
        <v>0</v>
      </c>
      <c r="Y29" s="34">
        <f t="shared" si="5"/>
        <v>0</v>
      </c>
    </row>
    <row r="30" spans="1:25" ht="21.75" customHeight="1" x14ac:dyDescent="0.2">
      <c r="A30" s="278" t="s">
        <v>425</v>
      </c>
      <c r="B30" s="278"/>
      <c r="C30" s="278"/>
      <c r="D30" s="278"/>
      <c r="E30" s="278"/>
      <c r="F30" s="278"/>
      <c r="G30" s="8">
        <v>24</v>
      </c>
      <c r="H30" s="36">
        <f>SUM(H10:H29)</f>
        <v>1636674</v>
      </c>
      <c r="I30" s="36">
        <f t="shared" ref="I30:Y30" si="6">SUM(I10:I29)</f>
        <v>0</v>
      </c>
      <c r="J30" s="36">
        <f t="shared" si="6"/>
        <v>0</v>
      </c>
      <c r="K30" s="36">
        <f t="shared" si="6"/>
        <v>321652</v>
      </c>
      <c r="L30" s="36">
        <f t="shared" si="6"/>
        <v>321652</v>
      </c>
      <c r="M30" s="36">
        <f t="shared" si="6"/>
        <v>0</v>
      </c>
      <c r="N30" s="36">
        <f t="shared" si="6"/>
        <v>34970858</v>
      </c>
      <c r="O30" s="36">
        <f t="shared" si="6"/>
        <v>0</v>
      </c>
      <c r="P30" s="36">
        <f t="shared" si="6"/>
        <v>0</v>
      </c>
      <c r="Q30" s="36">
        <f t="shared" si="6"/>
        <v>0</v>
      </c>
      <c r="R30" s="36">
        <f t="shared" si="6"/>
        <v>0</v>
      </c>
      <c r="S30" s="36">
        <f t="shared" si="6"/>
        <v>0</v>
      </c>
      <c r="T30" s="36">
        <f t="shared" si="6"/>
        <v>0</v>
      </c>
      <c r="U30" s="36">
        <f t="shared" si="6"/>
        <v>213585</v>
      </c>
      <c r="V30" s="36">
        <f t="shared" si="6"/>
        <v>-7202875</v>
      </c>
      <c r="W30" s="36">
        <f t="shared" si="6"/>
        <v>29618242</v>
      </c>
      <c r="X30" s="36">
        <f t="shared" si="6"/>
        <v>0</v>
      </c>
      <c r="Y30" s="36">
        <f t="shared" si="6"/>
        <v>29618242</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7">SUM(I12:I20)</f>
        <v>0</v>
      </c>
      <c r="J32" s="34">
        <f t="shared" si="7"/>
        <v>0</v>
      </c>
      <c r="K32" s="34">
        <f t="shared" si="7"/>
        <v>0</v>
      </c>
      <c r="L32" s="34">
        <f t="shared" si="7"/>
        <v>0</v>
      </c>
      <c r="M32" s="34">
        <f t="shared" si="7"/>
        <v>0</v>
      </c>
      <c r="N32" s="34">
        <f t="shared" si="7"/>
        <v>3252192</v>
      </c>
      <c r="O32" s="34">
        <f t="shared" si="7"/>
        <v>0</v>
      </c>
      <c r="P32" s="34">
        <f t="shared" si="7"/>
        <v>0</v>
      </c>
      <c r="Q32" s="34">
        <f t="shared" si="7"/>
        <v>0</v>
      </c>
      <c r="R32" s="34">
        <f t="shared" si="7"/>
        <v>0</v>
      </c>
      <c r="S32" s="34">
        <f t="shared" ref="S32:T32" si="8">SUM(S12:S20)</f>
        <v>0</v>
      </c>
      <c r="T32" s="34">
        <f t="shared" si="8"/>
        <v>0</v>
      </c>
      <c r="U32" s="34">
        <f t="shared" si="7"/>
        <v>0</v>
      </c>
      <c r="V32" s="34">
        <f t="shared" si="7"/>
        <v>0</v>
      </c>
      <c r="W32" s="34">
        <f t="shared" si="7"/>
        <v>3252192</v>
      </c>
      <c r="X32" s="34">
        <f t="shared" si="7"/>
        <v>0</v>
      </c>
      <c r="Y32" s="34">
        <f t="shared" si="7"/>
        <v>3252192</v>
      </c>
    </row>
    <row r="33" spans="1:25" ht="31.5" customHeight="1" x14ac:dyDescent="0.2">
      <c r="A33" s="275" t="s">
        <v>426</v>
      </c>
      <c r="B33" s="275"/>
      <c r="C33" s="275"/>
      <c r="D33" s="275"/>
      <c r="E33" s="275"/>
      <c r="F33" s="275"/>
      <c r="G33" s="7">
        <v>26</v>
      </c>
      <c r="H33" s="34">
        <f>H11+H32</f>
        <v>0</v>
      </c>
      <c r="I33" s="34">
        <f t="shared" ref="I33:Y33" si="9">I11+I32</f>
        <v>0</v>
      </c>
      <c r="J33" s="34">
        <f t="shared" si="9"/>
        <v>0</v>
      </c>
      <c r="K33" s="34">
        <f t="shared" si="9"/>
        <v>0</v>
      </c>
      <c r="L33" s="34">
        <f t="shared" si="9"/>
        <v>0</v>
      </c>
      <c r="M33" s="34">
        <f t="shared" si="9"/>
        <v>0</v>
      </c>
      <c r="N33" s="34">
        <f t="shared" si="9"/>
        <v>3252192</v>
      </c>
      <c r="O33" s="34">
        <f t="shared" si="9"/>
        <v>0</v>
      </c>
      <c r="P33" s="34">
        <f t="shared" si="9"/>
        <v>0</v>
      </c>
      <c r="Q33" s="34">
        <f t="shared" si="9"/>
        <v>0</v>
      </c>
      <c r="R33" s="34">
        <f t="shared" si="9"/>
        <v>0</v>
      </c>
      <c r="S33" s="34">
        <f t="shared" ref="S33:T33" si="10">S11+S32</f>
        <v>0</v>
      </c>
      <c r="T33" s="34">
        <f t="shared" si="10"/>
        <v>0</v>
      </c>
      <c r="U33" s="34">
        <f t="shared" si="9"/>
        <v>0</v>
      </c>
      <c r="V33" s="34">
        <f t="shared" si="9"/>
        <v>-2663084</v>
      </c>
      <c r="W33" s="34">
        <f t="shared" si="9"/>
        <v>589108</v>
      </c>
      <c r="X33" s="34">
        <f t="shared" si="9"/>
        <v>0</v>
      </c>
      <c r="Y33" s="34">
        <f t="shared" si="9"/>
        <v>589108</v>
      </c>
    </row>
    <row r="34" spans="1:25" ht="30.75" customHeight="1" x14ac:dyDescent="0.2">
      <c r="A34" s="276" t="s">
        <v>427</v>
      </c>
      <c r="B34" s="276"/>
      <c r="C34" s="276"/>
      <c r="D34" s="276"/>
      <c r="E34" s="276"/>
      <c r="F34" s="276"/>
      <c r="G34" s="8">
        <v>27</v>
      </c>
      <c r="H34" s="36">
        <f>SUM(H21:H29)</f>
        <v>0</v>
      </c>
      <c r="I34" s="36">
        <f t="shared" ref="I34:Y34" si="11">SUM(I21:I29)</f>
        <v>0</v>
      </c>
      <c r="J34" s="36">
        <f t="shared" si="11"/>
        <v>0</v>
      </c>
      <c r="K34" s="36">
        <f t="shared" si="11"/>
        <v>0</v>
      </c>
      <c r="L34" s="36">
        <f t="shared" si="11"/>
        <v>0</v>
      </c>
      <c r="M34" s="36">
        <f t="shared" si="11"/>
        <v>0</v>
      </c>
      <c r="N34" s="36">
        <f t="shared" si="11"/>
        <v>0</v>
      </c>
      <c r="O34" s="36">
        <f t="shared" si="11"/>
        <v>0</v>
      </c>
      <c r="P34" s="36">
        <f t="shared" si="11"/>
        <v>0</v>
      </c>
      <c r="Q34" s="36">
        <f t="shared" si="11"/>
        <v>0</v>
      </c>
      <c r="R34" s="36">
        <f t="shared" si="11"/>
        <v>0</v>
      </c>
      <c r="S34" s="36">
        <f t="shared" ref="S34:T34" si="12">SUM(S21:S29)</f>
        <v>0</v>
      </c>
      <c r="T34" s="36">
        <f t="shared" si="12"/>
        <v>0</v>
      </c>
      <c r="U34" s="36">
        <f t="shared" si="11"/>
        <v>0</v>
      </c>
      <c r="V34" s="36">
        <f t="shared" si="11"/>
        <v>0</v>
      </c>
      <c r="W34" s="36">
        <f t="shared" si="11"/>
        <v>0</v>
      </c>
      <c r="X34" s="36">
        <f t="shared" si="11"/>
        <v>0</v>
      </c>
      <c r="Y34" s="36">
        <f t="shared" si="11"/>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f>H30</f>
        <v>1636674</v>
      </c>
      <c r="I36" s="33">
        <f t="shared" ref="I36:V36" si="13">I30</f>
        <v>0</v>
      </c>
      <c r="J36" s="33">
        <f t="shared" si="13"/>
        <v>0</v>
      </c>
      <c r="K36" s="33">
        <f t="shared" si="13"/>
        <v>321652</v>
      </c>
      <c r="L36" s="33">
        <f t="shared" si="13"/>
        <v>321652</v>
      </c>
      <c r="M36" s="33">
        <f t="shared" si="13"/>
        <v>0</v>
      </c>
      <c r="N36" s="33">
        <f t="shared" si="13"/>
        <v>34970858</v>
      </c>
      <c r="O36" s="33">
        <f t="shared" si="13"/>
        <v>0</v>
      </c>
      <c r="P36" s="33">
        <f t="shared" si="13"/>
        <v>0</v>
      </c>
      <c r="Q36" s="33">
        <f t="shared" si="13"/>
        <v>0</v>
      </c>
      <c r="R36" s="33">
        <f t="shared" si="13"/>
        <v>0</v>
      </c>
      <c r="S36" s="33">
        <f t="shared" si="13"/>
        <v>0</v>
      </c>
      <c r="T36" s="33">
        <f t="shared" si="13"/>
        <v>0</v>
      </c>
      <c r="U36" s="33">
        <f t="shared" si="13"/>
        <v>213585</v>
      </c>
      <c r="V36" s="33">
        <f t="shared" si="13"/>
        <v>-7202875</v>
      </c>
      <c r="W36" s="37">
        <f>H36+I36+J36+K36-L36+M36+N36+O36+P36+Q36+R36+U36+V36+S36+T36</f>
        <v>29618242</v>
      </c>
      <c r="X36" s="33">
        <v>0</v>
      </c>
      <c r="Y36" s="37">
        <f t="shared" ref="Y36:Y38" si="14">W36+X36</f>
        <v>29618242</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5">H37+I37+J37+K37-L37+M37+N37+O37+P37+Q37+R37+U37+V37+S37+T37</f>
        <v>0</v>
      </c>
      <c r="X37" s="33">
        <v>0</v>
      </c>
      <c r="Y37" s="37">
        <f t="shared" si="14"/>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5"/>
        <v>0</v>
      </c>
      <c r="X38" s="33">
        <v>0</v>
      </c>
      <c r="Y38" s="37">
        <f t="shared" si="14"/>
        <v>0</v>
      </c>
    </row>
    <row r="39" spans="1:25" ht="25.5" customHeight="1" x14ac:dyDescent="0.2">
      <c r="A39" s="283" t="s">
        <v>428</v>
      </c>
      <c r="B39" s="283"/>
      <c r="C39" s="283"/>
      <c r="D39" s="283"/>
      <c r="E39" s="283"/>
      <c r="F39" s="283"/>
      <c r="G39" s="7">
        <v>31</v>
      </c>
      <c r="H39" s="34">
        <f>H36+H37+H38</f>
        <v>1636674</v>
      </c>
      <c r="I39" s="34">
        <f t="shared" ref="I39:Y39" si="16">I36+I37+I38</f>
        <v>0</v>
      </c>
      <c r="J39" s="34">
        <f t="shared" si="16"/>
        <v>0</v>
      </c>
      <c r="K39" s="34">
        <f t="shared" si="16"/>
        <v>321652</v>
      </c>
      <c r="L39" s="34">
        <f t="shared" si="16"/>
        <v>321652</v>
      </c>
      <c r="M39" s="34">
        <f t="shared" si="16"/>
        <v>0</v>
      </c>
      <c r="N39" s="34">
        <f t="shared" si="16"/>
        <v>34970858</v>
      </c>
      <c r="O39" s="34">
        <f t="shared" si="16"/>
        <v>0</v>
      </c>
      <c r="P39" s="34">
        <f t="shared" si="16"/>
        <v>0</v>
      </c>
      <c r="Q39" s="34">
        <f t="shared" si="16"/>
        <v>0</v>
      </c>
      <c r="R39" s="34">
        <f t="shared" si="16"/>
        <v>0</v>
      </c>
      <c r="S39" s="34">
        <f t="shared" si="16"/>
        <v>0</v>
      </c>
      <c r="T39" s="34">
        <f t="shared" si="16"/>
        <v>0</v>
      </c>
      <c r="U39" s="34">
        <f t="shared" si="16"/>
        <v>213585</v>
      </c>
      <c r="V39" s="34">
        <f t="shared" si="16"/>
        <v>-7202875</v>
      </c>
      <c r="W39" s="34">
        <f t="shared" si="16"/>
        <v>29618242</v>
      </c>
      <c r="X39" s="34">
        <f t="shared" si="16"/>
        <v>0</v>
      </c>
      <c r="Y39" s="34">
        <f t="shared" si="16"/>
        <v>29618242</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-5528655</v>
      </c>
      <c r="W40" s="37">
        <f t="shared" ref="W40:W58" si="17">H40+I40+J40+K40-L40+M40+N40+O40+P40+Q40+R40+U40+V40+S40+T40</f>
        <v>-5528655</v>
      </c>
      <c r="X40" s="33">
        <v>0</v>
      </c>
      <c r="Y40" s="37">
        <f t="shared" ref="Y40:Y58" si="18">W40+X40</f>
        <v>-5528655</v>
      </c>
    </row>
    <row r="41" spans="1:25" ht="12.75" customHeight="1" x14ac:dyDescent="0.2">
      <c r="A41" s="277" t="s">
        <v>268</v>
      </c>
      <c r="B41" s="277"/>
      <c r="C41" s="277"/>
      <c r="D41" s="277"/>
      <c r="E41" s="277"/>
      <c r="F41" s="277"/>
      <c r="G41" s="6">
        <v>33</v>
      </c>
      <c r="H41" s="35">
        <v>0</v>
      </c>
      <c r="I41" s="35">
        <v>0</v>
      </c>
      <c r="J41" s="35">
        <v>0</v>
      </c>
      <c r="K41" s="35">
        <v>0</v>
      </c>
      <c r="L41" s="35">
        <v>0</v>
      </c>
      <c r="M41" s="35">
        <v>0</v>
      </c>
      <c r="N41" s="33">
        <v>-6327095</v>
      </c>
      <c r="O41" s="35">
        <v>0</v>
      </c>
      <c r="P41" s="35">
        <v>0</v>
      </c>
      <c r="Q41" s="35">
        <v>0</v>
      </c>
      <c r="R41" s="35">
        <v>0</v>
      </c>
      <c r="S41" s="33">
        <v>0</v>
      </c>
      <c r="T41" s="33">
        <v>0</v>
      </c>
      <c r="U41" s="35">
        <v>0</v>
      </c>
      <c r="V41" s="35">
        <v>0</v>
      </c>
      <c r="W41" s="37">
        <f t="shared" si="17"/>
        <v>-6327095</v>
      </c>
      <c r="X41" s="33">
        <v>0</v>
      </c>
      <c r="Y41" s="37">
        <f t="shared" si="18"/>
        <v>-6327095</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7"/>
        <v>0</v>
      </c>
      <c r="X42" s="33">
        <v>0</v>
      </c>
      <c r="Y42" s="37">
        <f t="shared" si="18"/>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7"/>
        <v>0</v>
      </c>
      <c r="X43" s="33">
        <v>0</v>
      </c>
      <c r="Y43" s="37">
        <f t="shared" si="18"/>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7"/>
        <v>0</v>
      </c>
      <c r="X44" s="33">
        <v>0</v>
      </c>
      <c r="Y44" s="37">
        <f t="shared" si="18"/>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7"/>
        <v>0</v>
      </c>
      <c r="X45" s="33">
        <v>0</v>
      </c>
      <c r="Y45" s="37">
        <f t="shared" si="18"/>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7"/>
        <v>0</v>
      </c>
      <c r="X46" s="33">
        <v>0</v>
      </c>
      <c r="Y46" s="37">
        <f t="shared" si="18"/>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7"/>
        <v>0</v>
      </c>
      <c r="X47" s="33">
        <v>0</v>
      </c>
      <c r="Y47" s="37">
        <f t="shared" si="18"/>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7"/>
        <v>0</v>
      </c>
      <c r="X48" s="33">
        <v>0</v>
      </c>
      <c r="Y48" s="37">
        <f t="shared" si="18"/>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7"/>
        <v>0</v>
      </c>
      <c r="X49" s="33">
        <v>0</v>
      </c>
      <c r="Y49" s="37">
        <f t="shared" si="18"/>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7"/>
        <v>0</v>
      </c>
      <c r="X50" s="33">
        <v>0</v>
      </c>
      <c r="Y50" s="37">
        <f t="shared" si="18"/>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7"/>
        <v>0</v>
      </c>
      <c r="X51" s="33">
        <v>0</v>
      </c>
      <c r="Y51" s="37">
        <f t="shared" si="18"/>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7"/>
        <v>0</v>
      </c>
      <c r="X52" s="33">
        <v>0</v>
      </c>
      <c r="Y52" s="37">
        <f t="shared" si="18"/>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7"/>
        <v>0</v>
      </c>
      <c r="X53" s="33">
        <v>0</v>
      </c>
      <c r="Y53" s="37">
        <f t="shared" si="18"/>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7"/>
        <v>0</v>
      </c>
      <c r="X54" s="33">
        <v>0</v>
      </c>
      <c r="Y54" s="37">
        <f t="shared" si="18"/>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7"/>
        <v>0</v>
      </c>
      <c r="X55" s="33">
        <v>0</v>
      </c>
      <c r="Y55" s="37">
        <f t="shared" si="18"/>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7"/>
        <v>0</v>
      </c>
      <c r="X56" s="33">
        <v>0</v>
      </c>
      <c r="Y56" s="37">
        <f t="shared" si="18"/>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7"/>
        <v>0</v>
      </c>
      <c r="X57" s="33">
        <v>0</v>
      </c>
      <c r="Y57" s="37">
        <f t="shared" si="18"/>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7"/>
        <v>0</v>
      </c>
      <c r="X58" s="33">
        <v>0</v>
      </c>
      <c r="Y58" s="37">
        <f t="shared" si="18"/>
        <v>0</v>
      </c>
    </row>
    <row r="59" spans="1:25" ht="25.5" customHeight="1" x14ac:dyDescent="0.2">
      <c r="A59" s="278" t="s">
        <v>431</v>
      </c>
      <c r="B59" s="278"/>
      <c r="C59" s="278"/>
      <c r="D59" s="278"/>
      <c r="E59" s="278"/>
      <c r="F59" s="278"/>
      <c r="G59" s="8">
        <v>51</v>
      </c>
      <c r="H59" s="36">
        <f>SUM(H39:H58)</f>
        <v>1636674</v>
      </c>
      <c r="I59" s="36">
        <f t="shared" ref="I59:Y59" si="19">SUM(I39:I58)</f>
        <v>0</v>
      </c>
      <c r="J59" s="36">
        <f t="shared" si="19"/>
        <v>0</v>
      </c>
      <c r="K59" s="36">
        <f t="shared" si="19"/>
        <v>321652</v>
      </c>
      <c r="L59" s="36">
        <f t="shared" si="19"/>
        <v>321652</v>
      </c>
      <c r="M59" s="36">
        <f t="shared" si="19"/>
        <v>0</v>
      </c>
      <c r="N59" s="36">
        <f t="shared" si="19"/>
        <v>28643763</v>
      </c>
      <c r="O59" s="36">
        <f t="shared" si="19"/>
        <v>0</v>
      </c>
      <c r="P59" s="36">
        <f t="shared" si="19"/>
        <v>0</v>
      </c>
      <c r="Q59" s="36">
        <f t="shared" si="19"/>
        <v>0</v>
      </c>
      <c r="R59" s="36">
        <f t="shared" si="19"/>
        <v>0</v>
      </c>
      <c r="S59" s="36">
        <f t="shared" si="19"/>
        <v>0</v>
      </c>
      <c r="T59" s="36">
        <f t="shared" si="19"/>
        <v>0</v>
      </c>
      <c r="U59" s="36">
        <f t="shared" si="19"/>
        <v>213585</v>
      </c>
      <c r="V59" s="36">
        <f t="shared" si="19"/>
        <v>-12731530</v>
      </c>
      <c r="W59" s="36">
        <f t="shared" si="19"/>
        <v>17762492</v>
      </c>
      <c r="X59" s="36">
        <f t="shared" si="19"/>
        <v>0</v>
      </c>
      <c r="Y59" s="36">
        <f t="shared" si="19"/>
        <v>17762492</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20">SUM(I41:I49)</f>
        <v>0</v>
      </c>
      <c r="J61" s="37">
        <f t="shared" si="20"/>
        <v>0</v>
      </c>
      <c r="K61" s="37">
        <f t="shared" si="20"/>
        <v>0</v>
      </c>
      <c r="L61" s="37">
        <f t="shared" si="20"/>
        <v>0</v>
      </c>
      <c r="M61" s="37">
        <f t="shared" si="20"/>
        <v>0</v>
      </c>
      <c r="N61" s="37">
        <f t="shared" si="20"/>
        <v>-6327095</v>
      </c>
      <c r="O61" s="37">
        <f t="shared" si="20"/>
        <v>0</v>
      </c>
      <c r="P61" s="37">
        <f t="shared" si="20"/>
        <v>0</v>
      </c>
      <c r="Q61" s="37">
        <f t="shared" si="20"/>
        <v>0</v>
      </c>
      <c r="R61" s="37">
        <f t="shared" si="20"/>
        <v>0</v>
      </c>
      <c r="S61" s="37">
        <f t="shared" ref="S61:T61" si="21">SUM(S41:S49)</f>
        <v>0</v>
      </c>
      <c r="T61" s="37">
        <f t="shared" si="21"/>
        <v>0</v>
      </c>
      <c r="U61" s="37">
        <f t="shared" si="20"/>
        <v>0</v>
      </c>
      <c r="V61" s="37">
        <f t="shared" si="20"/>
        <v>0</v>
      </c>
      <c r="W61" s="37">
        <f t="shared" si="20"/>
        <v>-6327095</v>
      </c>
      <c r="X61" s="37">
        <f t="shared" si="20"/>
        <v>0</v>
      </c>
      <c r="Y61" s="37">
        <f t="shared" si="20"/>
        <v>-6327095</v>
      </c>
    </row>
    <row r="62" spans="1:25" ht="27.75" customHeight="1" x14ac:dyDescent="0.2">
      <c r="A62" s="275" t="s">
        <v>433</v>
      </c>
      <c r="B62" s="275"/>
      <c r="C62" s="275"/>
      <c r="D62" s="275"/>
      <c r="E62" s="275"/>
      <c r="F62" s="275"/>
      <c r="G62" s="7">
        <v>53</v>
      </c>
      <c r="H62" s="37">
        <f>H40+H61</f>
        <v>0</v>
      </c>
      <c r="I62" s="37">
        <f t="shared" ref="I62:Y62" si="22">I40+I61</f>
        <v>0</v>
      </c>
      <c r="J62" s="37">
        <f t="shared" si="22"/>
        <v>0</v>
      </c>
      <c r="K62" s="37">
        <f t="shared" si="22"/>
        <v>0</v>
      </c>
      <c r="L62" s="37">
        <f t="shared" si="22"/>
        <v>0</v>
      </c>
      <c r="M62" s="37">
        <f t="shared" si="22"/>
        <v>0</v>
      </c>
      <c r="N62" s="37">
        <f t="shared" si="22"/>
        <v>-6327095</v>
      </c>
      <c r="O62" s="37">
        <f t="shared" si="22"/>
        <v>0</v>
      </c>
      <c r="P62" s="37">
        <f t="shared" si="22"/>
        <v>0</v>
      </c>
      <c r="Q62" s="37">
        <f t="shared" si="22"/>
        <v>0</v>
      </c>
      <c r="R62" s="37">
        <f t="shared" si="22"/>
        <v>0</v>
      </c>
      <c r="S62" s="37">
        <f t="shared" ref="S62:T62" si="23">S40+S61</f>
        <v>0</v>
      </c>
      <c r="T62" s="37">
        <f t="shared" si="23"/>
        <v>0</v>
      </c>
      <c r="U62" s="37">
        <f t="shared" si="22"/>
        <v>0</v>
      </c>
      <c r="V62" s="37">
        <f t="shared" si="22"/>
        <v>-5528655</v>
      </c>
      <c r="W62" s="37">
        <f t="shared" si="22"/>
        <v>-11855750</v>
      </c>
      <c r="X62" s="37">
        <f t="shared" si="22"/>
        <v>0</v>
      </c>
      <c r="Y62" s="37">
        <f t="shared" si="22"/>
        <v>-11855750</v>
      </c>
    </row>
    <row r="63" spans="1:25" ht="29.25" customHeight="1" x14ac:dyDescent="0.2">
      <c r="A63" s="276" t="s">
        <v>434</v>
      </c>
      <c r="B63" s="276"/>
      <c r="C63" s="276"/>
      <c r="D63" s="276"/>
      <c r="E63" s="276"/>
      <c r="F63" s="276"/>
      <c r="G63" s="8">
        <v>54</v>
      </c>
      <c r="H63" s="38">
        <f>SUM(H50:H58)</f>
        <v>0</v>
      </c>
      <c r="I63" s="38">
        <f t="shared" ref="I63:Y63" si="24">SUM(I50:I58)</f>
        <v>0</v>
      </c>
      <c r="J63" s="38">
        <f t="shared" si="24"/>
        <v>0</v>
      </c>
      <c r="K63" s="38">
        <f t="shared" si="24"/>
        <v>0</v>
      </c>
      <c r="L63" s="38">
        <f t="shared" si="24"/>
        <v>0</v>
      </c>
      <c r="M63" s="38">
        <f t="shared" si="24"/>
        <v>0</v>
      </c>
      <c r="N63" s="38">
        <f t="shared" si="24"/>
        <v>0</v>
      </c>
      <c r="O63" s="38">
        <f t="shared" si="24"/>
        <v>0</v>
      </c>
      <c r="P63" s="38">
        <f t="shared" si="24"/>
        <v>0</v>
      </c>
      <c r="Q63" s="38">
        <f t="shared" si="24"/>
        <v>0</v>
      </c>
      <c r="R63" s="38">
        <f t="shared" si="24"/>
        <v>0</v>
      </c>
      <c r="S63" s="38">
        <f t="shared" ref="S63:T63" si="25">SUM(S50:S58)</f>
        <v>0</v>
      </c>
      <c r="T63" s="38">
        <f t="shared" si="25"/>
        <v>0</v>
      </c>
      <c r="U63" s="38">
        <f t="shared" si="24"/>
        <v>0</v>
      </c>
      <c r="V63" s="38">
        <f t="shared" si="24"/>
        <v>0</v>
      </c>
      <c r="W63" s="38">
        <f t="shared" si="24"/>
        <v>0</v>
      </c>
      <c r="X63" s="38">
        <f t="shared" si="24"/>
        <v>0</v>
      </c>
      <c r="Y63" s="38">
        <f t="shared" si="24"/>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473</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2025-10-29T11:03:43Z</cp:lastPrinted>
  <dcterms:created xsi:type="dcterms:W3CDTF">2008-10-17T11:51:54Z</dcterms:created>
  <dcterms:modified xsi:type="dcterms:W3CDTF">2025-10-29T11:03:48Z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