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8800" windowHeight="136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21" i="20" l="1"/>
  <c r="K19" i="19" l="1"/>
  <c r="J19" i="19"/>
  <c r="I89" i="19" l="1"/>
  <c r="H89" i="19"/>
  <c r="I86" i="19"/>
  <c r="H86"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H101" i="19" s="1"/>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W61" i="22"/>
  <c r="I47" i="21"/>
  <c r="I49" i="21" s="1"/>
  <c r="I51" i="21" s="1"/>
  <c r="I55" i="20"/>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I57" i="20"/>
  <c r="I59" i="20" s="1"/>
  <c r="J63" i="19"/>
  <c r="I62" i="19"/>
  <c r="I68" i="19" s="1"/>
  <c r="I64" i="19"/>
  <c r="H64" i="19"/>
  <c r="K62" i="19"/>
  <c r="K67" i="19" s="1"/>
  <c r="K64" i="19"/>
  <c r="I72" i="18"/>
  <c r="H62" i="19"/>
  <c r="H66" i="19" s="1"/>
  <c r="H63" i="19"/>
  <c r="J62" i="19"/>
  <c r="J66" i="19" s="1"/>
  <c r="J64" i="19"/>
  <c r="K68" i="19" l="1"/>
  <c r="K86" i="19" s="1"/>
  <c r="K85" i="19" s="1"/>
  <c r="K89" i="19" s="1"/>
  <c r="K101" i="19" s="1"/>
  <c r="K66" i="19"/>
  <c r="I67" i="19"/>
  <c r="I66" i="19"/>
  <c r="H67" i="19"/>
  <c r="H68" i="19"/>
  <c r="J67" i="19"/>
  <c r="J68" i="19"/>
  <c r="J86" i="19" s="1"/>
  <c r="J85" i="19" s="1"/>
  <c r="J89" i="19" s="1"/>
  <c r="J101" i="19" s="1"/>
</calcChain>
</file>

<file path=xl/sharedStrings.xml><?xml version="1.0" encoding="utf-8"?>
<sst xmlns="http://schemas.openxmlformats.org/spreadsheetml/2006/main" count="521" uniqueCount="456">
  <si>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</si>
  <si>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</si>
  <si>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</si>
  <si>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</si>
  <si>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</si>
  <si>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</si>
  <si>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</si>
  <si>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</si>
  <si>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</si>
  <si>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</si>
  <si>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</si>
  <si>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</si>
  <si>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</si>
  <si>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</si>
  <si>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</si>
  <si>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</si>
  <si>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</si>
  <si>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</si>
  <si>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</si>
  <si>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</si>
  <si>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</si>
  <si>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</si>
  <si>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</si>
  <si>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</si>
  <si>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</si>
  <si>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</si>
  <si>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</si>
  <si>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</si>
  <si>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</si>
  <si>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</si>
  <si>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</si>
  <si>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</si>
  <si>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</si>
  <si>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</si>
  <si>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</si>
  <si>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</si>
  <si>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</si>
  <si>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</si>
  <si>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</si>
  <si>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</si>
  <si>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</si>
  <si>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</si>
  <si>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</si>
  <si>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</si>
  <si>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</si>
  <si>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</si>
  <si>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</si>
  <si>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</si>
  <si>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</si>
  <si>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</si>
  <si>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</si>
  <si>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</si>
  <si>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</si>
  <si>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</si>
  <si>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</si>
  <si>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</si>
  <si>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</si>
  <si>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</si>
  <si>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</si>
  <si>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</si>
  <si>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</si>
  <si>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</si>
  <si>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</si>
  <si>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</si>
  <si>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</si>
  <si>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</si>
  <si>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</si>
  <si>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</si>
  <si>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</si>
  <si>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</si>
  <si>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</si>
  <si>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</si>
  <si>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</si>
  <si>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</si>
  <si>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</si>
  <si>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</si>
  <si>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</si>
  <si>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</si>
  <si>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</si>
  <si>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</si>
  <si>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</si>
  <si>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</si>
  <si>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</si>
  <si>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</si>
  <si>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</si>
  <si>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</si>
  <si>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</si>
  <si>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</si>
  <si>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</si>
  <si>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</si>
  <si>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</si>
  <si>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</si>
  <si>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</si>
  <si>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</si>
  <si>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</si>
  <si>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</si>
  <si>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</si>
  <si>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</si>
  <si>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</si>
  <si>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</si>
  <si>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</si>
  <si>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</si>
  <si>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</si>
  <si>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</si>
  <si>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</si>
  <si>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</si>
  <si>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</si>
  <si>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</si>
  <si>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</si>
  <si>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</si>
  <si>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</si>
  <si>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</si>
  <si>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</si>
  <si>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</si>
  <si>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</si>
  <si>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</si>
  <si>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</si>
  <si>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</si>
  <si>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</si>
  <si>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</si>
  <si>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</si>
  <si>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</si>
  <si>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</si>
  <si>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</si>
  <si>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</si>
  <si>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</si>
  <si>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</si>
  <si>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</si>
  <si>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</si>
  <si>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</si>
  <si>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</si>
  <si>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</si>
  <si>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</si>
  <si>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</si>
  <si>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</si>
  <si>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</si>
  <si>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</si>
  <si>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</si>
  <si>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</si>
  <si>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</si>
  <si>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</si>
  <si>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</si>
  <si>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</si>
  <si>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</si>
  <si>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</si>
  <si>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</si>
  <si>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</si>
  <si>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</si>
  <si>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</si>
  <si>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</si>
  <si>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</si>
  <si>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</si>
  <si>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</si>
  <si>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</si>
  <si>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</si>
  <si>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</si>
  <si>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</si>
  <si>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</si>
  <si>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</si>
  <si>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</si>
  <si>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</si>
  <si>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</si>
  <si>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</si>
  <si>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</si>
  <si>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</si>
  <si>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</si>
  <si>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</si>
  <si>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</si>
  <si>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</si>
  <si>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</si>
  <si>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</si>
  <si>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</si>
  <si>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</si>
  <si>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</si>
  <si>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</si>
  <si>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</si>
  <si>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</si>
  <si>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</si>
  <si>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</si>
  <si>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</si>
  <si>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</si>
  <si>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</si>
  <si>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</si>
  <si>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</si>
  <si>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</si>
  <si>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</si>
  <si>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</si>
  <si>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</si>
  <si>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</si>
  <si>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</si>
  <si>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</si>
  <si>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</si>
  <si>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</si>
  <si>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</si>
  <si>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</si>
  <si>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</si>
  <si>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</si>
  <si>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</si>
  <si>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</si>
  <si>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</si>
  <si>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</si>
  <si>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</si>
  <si>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</si>
  <si>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</si>
  <si>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</si>
  <si>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</si>
  <si>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</si>
  <si>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</si>
  <si>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</si>
  <si>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</si>
  <si>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</si>
  <si>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</si>
  <si>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</si>
  <si>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</si>
  <si>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</si>
  <si>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</si>
  <si>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</si>
  <si>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</si>
  <si>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</si>
  <si>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</si>
  <si>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</si>
  <si>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</si>
  <si>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</si>
  <si>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</si>
  <si>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</si>
  <si>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</si>
  <si>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</si>
  <si>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</si>
  <si>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</si>
  <si>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</si>
  <si>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</si>
  <si>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</si>
  <si>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</si>
  <si>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</si>
  <si>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</si>
  <si>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</si>
  <si>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</si>
  <si>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</si>
  <si>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</si>
  <si>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</si>
  <si>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</si>
  <si>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</si>
  <si>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</si>
  <si>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</si>
  <si>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</si>
  <si>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</si>
  <si>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</si>
  <si>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</si>
  <si>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</si>
  <si>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</si>
  <si>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</si>
  <si>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</si>
  <si>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</si>
  <si>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</si>
  <si>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</si>
  <si>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</si>
  <si>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</si>
  <si>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</si>
  <si>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</si>
  <si>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</si>
  <si>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</si>
  <si>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</si>
  <si>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</si>
  <si>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</si>
  <si>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</si>
  <si>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</si>
  <si>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</si>
  <si>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</si>
  <si>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</si>
  <si>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</si>
  <si>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</si>
  <si>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</si>
  <si>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</si>
  <si>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</si>
  <si>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</si>
  <si>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</si>
  <si>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</si>
  <si>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</si>
  <si>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</si>
  <si>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</si>
  <si>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</si>
  <si>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</si>
  <si>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</si>
  <si>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</si>
  <si>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</si>
  <si>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</si>
  <si>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</si>
  <si>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</si>
  <si>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</si>
  <si>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</si>
  <si>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</si>
  <si>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</si>
  <si>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</si>
  <si>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</si>
  <si>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</si>
  <si>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</si>
  <si>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</si>
  <si>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</si>
  <si>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</si>
  <si>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</si>
  <si>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</si>
  <si>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</si>
  <si>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</si>
  <si>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</si>
  <si>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</si>
  <si>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</si>
  <si>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</si>
  <si>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</si>
  <si>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</si>
  <si>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</si>
  <si>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</si>
  <si>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</si>
  <si>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</si>
  <si>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</si>
  <si>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</si>
  <si>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</si>
  <si>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</si>
  <si>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</si>
  <si>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</si>
  <si>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</si>
  <si>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</si>
  <si>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</si>
  <si>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</si>
  <si>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</si>
  <si>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</si>
  <si>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</si>
  <si>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</si>
  <si>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</si>
  <si>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</si>
  <si>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</si>
  <si>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</si>
  <si>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</si>
  <si>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</si>
  <si>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</si>
  <si>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</si>
  <si>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</si>
  <si>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</si>
  <si>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</si>
  <si>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</si>
  <si>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</si>
  <si>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</si>
  <si>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</si>
  <si>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</si>
  <si>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</si>
  <si>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</si>
  <si>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</si>
  <si>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</si>
  <si>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</si>
  <si>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</si>
  <si>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</si>
  <si>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</si>
  <si>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</si>
  <si>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</si>
  <si>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</si>
  <si>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</si>
  <si>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</si>
  <si>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</si>
  <si>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</si>
  <si>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</si>
  <si>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</si>
  <si>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</si>
  <si>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</si>
  <si>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</si>
  <si>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</si>
  <si>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</si>
  <si>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</si>
  <si>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</si>
  <si>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</si>
  <si>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</si>
  <si>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</si>
  <si>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</si>
  <si>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</si>
  <si>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</si>
  <si>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</si>
  <si>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</si>
  <si>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</si>
  <si>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</si>
  <si>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</si>
  <si>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</si>
  <si>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</si>
  <si>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</si>
  <si>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</si>
  <si>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</si>
  <si>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</si>
  <si>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</si>
  <si>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</si>
  <si>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</si>
  <si>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</si>
  <si>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</si>
  <si>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</si>
  <si>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</si>
  <si>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</si>
  <si>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</si>
  <si>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</si>
  <si>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</si>
  <si>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</si>
  <si>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</si>
  <si>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</si>
  <si>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</si>
  <si>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</si>
  <si>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</si>
  <si>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</si>
  <si>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</si>
  <si>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</si>
  <si>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</si>
  <si>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</si>
  <si>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</si>
  <si>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</si>
  <si>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</si>
  <si>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</si>
  <si>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</si>
  <si>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</si>
  <si>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</si>
  <si>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</si>
  <si>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</si>
  <si>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</si>
  <si>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</si>
  <si>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</si>
  <si>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</si>
  <si>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</si>
  <si>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</si>
  <si>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</si>
  <si>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</si>
  <si>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</si>
  <si>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</si>
  <si>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</si>
  <si>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</si>
  <si>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</si>
  <si>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</si>
  <si>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</si>
  <si>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</si>
  <si>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</si>
  <si>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</si>
  <si>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</si>
  <si>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</si>
  <si>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</si>
  <si>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</si>
  <si>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</si>
  <si>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</si>
  <si>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</si>
  <si>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</si>
  <si>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</si>
  <si>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</si>
  <si>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</si>
  <si>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</si>
  <si>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</si>
  <si>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</si>
  <si>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</si>
  <si>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</si>
  <si>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</si>
  <si>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</si>
  <si>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TVORNICA ČARAPA JADRAN DOO</t>
  </si>
  <si>
    <t>SARAJEVO, BOSNA I HERCEGOVINA</t>
  </si>
  <si>
    <t>31.03.2020.</t>
  </si>
  <si>
    <t>stanje na dan 31.03.2020</t>
  </si>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</sst>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K10" sqref="K10"/>
    </sheetView>
  </sheetViews>
  <sheetFormatPr defaultColWidth="9.140625" defaultRowHeight="1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43831</v>
      </c>
      <c r="F4" s="181"/>
      <c r="G4" s="77" t="s">
        <v>0</v>
      </c>
      <c r="H4" s="180" t="s">
        <v>453</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417</v>
      </c>
      <c r="B10" s="170"/>
      <c r="C10" s="170"/>
      <c r="D10" s="170"/>
      <c r="E10" s="170"/>
      <c r="F10" s="170"/>
      <c r="G10" s="170"/>
      <c r="H10" s="170"/>
      <c r="I10" s="170"/>
      <c r="J10" s="90"/>
    </row>
    <row r="11" spans="1:20" ht="24.6" customHeight="1">
      <c r="A11" s="157" t="s">
        <v>393</v>
      </c>
      <c r="B11" s="171"/>
      <c r="C11" s="163" t="s">
        <v>435</v>
      </c>
      <c r="D11" s="164"/>
      <c r="E11" s="91"/>
      <c r="F11" s="129" t="s">
        <v>418</v>
      </c>
      <c r="G11" s="167"/>
      <c r="H11" s="145" t="s">
        <v>449</v>
      </c>
      <c r="I11" s="146"/>
      <c r="J11" s="92"/>
    </row>
    <row r="12" spans="1:20" ht="14.45" customHeight="1">
      <c r="A12" s="93"/>
      <c r="B12" s="94"/>
      <c r="C12" s="94"/>
      <c r="D12" s="94"/>
      <c r="E12" s="172"/>
      <c r="F12" s="172"/>
      <c r="G12" s="172"/>
      <c r="H12" s="172"/>
      <c r="I12" s="95"/>
      <c r="J12" s="92"/>
    </row>
    <row r="13" spans="1:20" ht="21" customHeight="1">
      <c r="A13" s="128" t="s">
        <v>408</v>
      </c>
      <c r="B13" s="167"/>
      <c r="C13" s="163" t="s">
        <v>436</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437</v>
      </c>
      <c r="D15" s="164"/>
      <c r="E15" s="168"/>
      <c r="F15" s="159"/>
      <c r="G15" s="97" t="s">
        <v>419</v>
      </c>
      <c r="H15" s="145" t="s">
        <v>438</v>
      </c>
      <c r="I15" s="146"/>
      <c r="J15" s="98"/>
    </row>
    <row r="16" spans="1:20" ht="10.9" customHeight="1">
      <c r="A16" s="91"/>
      <c r="B16" s="95"/>
      <c r="C16" s="94"/>
      <c r="D16" s="94"/>
      <c r="E16" s="135"/>
      <c r="F16" s="135"/>
      <c r="G16" s="135"/>
      <c r="H16" s="135"/>
      <c r="I16" s="94"/>
      <c r="J16" s="96"/>
    </row>
    <row r="17" spans="1:10" ht="22.9" customHeight="1">
      <c r="A17" s="99"/>
      <c r="B17" s="97" t="s">
        <v>420</v>
      </c>
      <c r="C17" s="163" t="s">
        <v>450</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439</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10040</v>
      </c>
      <c r="D21" s="146"/>
      <c r="E21" s="135"/>
      <c r="F21" s="135"/>
      <c r="G21" s="136" t="s">
        <v>440</v>
      </c>
      <c r="H21" s="137"/>
      <c r="I21" s="137"/>
      <c r="J21" s="138"/>
    </row>
    <row r="22" spans="1:10">
      <c r="A22" s="93"/>
      <c r="B22" s="94"/>
      <c r="C22" s="94"/>
      <c r="D22" s="94"/>
      <c r="E22" s="135"/>
      <c r="F22" s="135"/>
      <c r="G22" s="135"/>
      <c r="H22" s="135"/>
      <c r="I22" s="94"/>
      <c r="J22" s="96"/>
    </row>
    <row r="23" spans="1:10">
      <c r="A23" s="157" t="s">
        <v>397</v>
      </c>
      <c r="B23" s="158"/>
      <c r="C23" s="136" t="s">
        <v>441</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442</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443</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131</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423</v>
      </c>
      <c r="D31" s="156" t="s">
        <v>421</v>
      </c>
      <c r="E31" s="143"/>
      <c r="F31" s="143"/>
      <c r="G31" s="143"/>
      <c r="H31" s="106"/>
      <c r="I31" s="107" t="s">
        <v>422</v>
      </c>
      <c r="J31" s="108" t="s">
        <v>423</v>
      </c>
    </row>
    <row r="32" spans="1:10">
      <c r="A32" s="157"/>
      <c r="B32" s="158"/>
      <c r="C32" s="109"/>
      <c r="D32" s="77"/>
      <c r="E32" s="159"/>
      <c r="F32" s="159"/>
      <c r="G32" s="159"/>
      <c r="H32" s="159"/>
      <c r="I32" s="104"/>
      <c r="J32" s="105"/>
    </row>
    <row r="33" spans="1:10">
      <c r="A33" s="157" t="s">
        <v>410</v>
      </c>
      <c r="B33" s="158"/>
      <c r="C33" s="102" t="s">
        <v>425</v>
      </c>
      <c r="D33" s="156" t="s">
        <v>424</v>
      </c>
      <c r="E33" s="143"/>
      <c r="F33" s="143"/>
      <c r="G33" s="143"/>
      <c r="H33" s="100"/>
      <c r="I33" s="107" t="s">
        <v>425</v>
      </c>
      <c r="J33" s="108" t="s">
        <v>426</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t="s">
        <v>451</v>
      </c>
      <c r="B37" s="152"/>
      <c r="C37" s="152"/>
      <c r="D37" s="152"/>
      <c r="E37" s="151" t="s">
        <v>452</v>
      </c>
      <c r="F37" s="152"/>
      <c r="G37" s="152"/>
      <c r="H37" s="152"/>
      <c r="I37" s="153"/>
      <c r="J37" s="111">
        <v>420092629</v>
      </c>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427</v>
      </c>
    </row>
    <row r="49" spans="1:10">
      <c r="A49" s="113"/>
      <c r="B49" s="101"/>
      <c r="C49" s="101"/>
      <c r="D49" s="94"/>
      <c r="E49" s="135"/>
      <c r="F49" s="135"/>
      <c r="G49" s="149"/>
      <c r="H49" s="149"/>
      <c r="I49" s="94"/>
      <c r="J49" s="114" t="s">
        <v>428</v>
      </c>
    </row>
    <row r="50" spans="1:10" ht="14.45" customHeight="1">
      <c r="A50" s="128" t="s">
        <v>403</v>
      </c>
      <c r="B50" s="129"/>
      <c r="C50" s="145" t="s">
        <v>428</v>
      </c>
      <c r="D50" s="146"/>
      <c r="E50" s="147" t="s">
        <v>429</v>
      </c>
      <c r="F50" s="148"/>
      <c r="G50" s="136"/>
      <c r="H50" s="137"/>
      <c r="I50" s="137"/>
      <c r="J50" s="138"/>
    </row>
    <row r="51" spans="1:10">
      <c r="A51" s="113"/>
      <c r="B51" s="101"/>
      <c r="C51" s="149"/>
      <c r="D51" s="149"/>
      <c r="E51" s="135"/>
      <c r="F51" s="135"/>
      <c r="G51" s="150" t="s">
        <v>430</v>
      </c>
      <c r="H51" s="150"/>
      <c r="I51" s="150"/>
      <c r="J51" s="85"/>
    </row>
    <row r="52" spans="1:10" ht="13.9" customHeight="1">
      <c r="A52" s="128" t="s">
        <v>404</v>
      </c>
      <c r="B52" s="129"/>
      <c r="C52" s="136" t="s">
        <v>444</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445</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446</v>
      </c>
      <c r="D56" s="131"/>
      <c r="E56" s="131"/>
      <c r="F56" s="131"/>
      <c r="G56" s="131"/>
      <c r="H56" s="131"/>
      <c r="I56" s="131"/>
      <c r="J56" s="132"/>
    </row>
    <row r="57" spans="1:10">
      <c r="A57" s="93"/>
      <c r="B57" s="94"/>
      <c r="C57" s="94"/>
      <c r="D57" s="94"/>
      <c r="E57" s="135"/>
      <c r="F57" s="135"/>
      <c r="G57" s="135"/>
      <c r="H57" s="135"/>
      <c r="I57" s="94"/>
      <c r="J57" s="96"/>
    </row>
    <row r="58" spans="1:10">
      <c r="A58" s="128" t="s">
        <v>431</v>
      </c>
      <c r="B58" s="129"/>
      <c r="C58" s="130" t="s">
        <v>447</v>
      </c>
      <c r="D58" s="131"/>
      <c r="E58" s="131"/>
      <c r="F58" s="131"/>
      <c r="G58" s="131"/>
      <c r="H58" s="131"/>
      <c r="I58" s="131"/>
      <c r="J58" s="132"/>
    </row>
    <row r="59" spans="1:10" ht="14.45" customHeight="1">
      <c r="A59" s="93"/>
      <c r="B59" s="94"/>
      <c r="C59" s="133" t="s">
        <v>432</v>
      </c>
      <c r="D59" s="133"/>
      <c r="E59" s="133"/>
      <c r="F59" s="133"/>
      <c r="G59" s="94"/>
      <c r="H59" s="94"/>
      <c r="I59" s="94"/>
      <c r="J59" s="96"/>
    </row>
    <row r="60" spans="1:10">
      <c r="A60" s="128" t="s">
        <v>433</v>
      </c>
      <c r="B60" s="129"/>
      <c r="C60" s="130"/>
      <c r="D60" s="131"/>
      <c r="E60" s="131"/>
      <c r="F60" s="131"/>
      <c r="G60" s="131"/>
      <c r="H60" s="131"/>
      <c r="I60" s="131"/>
      <c r="J60" s="132"/>
    </row>
    <row r="61" spans="1:10" ht="14.45" customHeight="1">
      <c r="A61" s="115"/>
      <c r="B61" s="116"/>
      <c r="C61" s="134" t="s">
        <v>434</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31496062992125984"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5" zoomScale="110" zoomScaleNormal="100" zoomScaleSheetLayoutView="110" workbookViewId="0">
      <selection activeCell="A74" sqref="A74:I13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454</v>
      </c>
      <c r="B2" s="196"/>
      <c r="C2" s="196"/>
      <c r="D2" s="196"/>
      <c r="E2" s="196"/>
      <c r="F2" s="196"/>
      <c r="G2" s="196"/>
      <c r="H2" s="196"/>
      <c r="I2" s="196"/>
    </row>
    <row r="3" spans="1:9">
      <c r="A3" s="197" t="s">
        <v>355</v>
      </c>
      <c r="B3" s="198"/>
      <c r="C3" s="198"/>
      <c r="D3" s="198"/>
      <c r="E3" s="198"/>
      <c r="F3" s="198"/>
      <c r="G3" s="198"/>
      <c r="H3" s="198"/>
      <c r="I3" s="198"/>
    </row>
    <row r="4" spans="1:9">
      <c r="A4" s="199" t="s">
        <v>448</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32483792</v>
      </c>
      <c r="I9" s="34">
        <f>I10+I17+I27+I38+I43</f>
        <v>32011318</v>
      </c>
    </row>
    <row r="10" spans="1:9" ht="12.75" customHeight="1">
      <c r="A10" s="190" t="s">
        <v>5</v>
      </c>
      <c r="B10" s="190"/>
      <c r="C10" s="190"/>
      <c r="D10" s="190"/>
      <c r="E10" s="190"/>
      <c r="F10" s="190"/>
      <c r="G10" s="16">
        <v>3</v>
      </c>
      <c r="H10" s="34">
        <f>H11+H12+H13+H14+H15+H16</f>
        <v>3947</v>
      </c>
      <c r="I10" s="34">
        <f>I11+I12+I13+I14+I15+I16</f>
        <v>3193</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3947</v>
      </c>
      <c r="I12" s="33">
        <v>3193</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32475590</v>
      </c>
      <c r="I17" s="34">
        <f>I18+I19+I20+I21+I22+I23+I24+I25+I26</f>
        <v>32003870</v>
      </c>
    </row>
    <row r="18" spans="1:9" ht="12.75" customHeight="1">
      <c r="A18" s="186" t="s">
        <v>13</v>
      </c>
      <c r="B18" s="186"/>
      <c r="C18" s="186"/>
      <c r="D18" s="186"/>
      <c r="E18" s="186"/>
      <c r="F18" s="186"/>
      <c r="G18" s="15">
        <v>11</v>
      </c>
      <c r="H18" s="33">
        <v>5802567</v>
      </c>
      <c r="I18" s="33">
        <v>5802567</v>
      </c>
    </row>
    <row r="19" spans="1:9" ht="12.75" customHeight="1">
      <c r="A19" s="186" t="s">
        <v>14</v>
      </c>
      <c r="B19" s="186"/>
      <c r="C19" s="186"/>
      <c r="D19" s="186"/>
      <c r="E19" s="186"/>
      <c r="F19" s="186"/>
      <c r="G19" s="15">
        <v>12</v>
      </c>
      <c r="H19" s="33">
        <v>19558650</v>
      </c>
      <c r="I19" s="33">
        <v>19120557</v>
      </c>
    </row>
    <row r="20" spans="1:9" ht="12.75" customHeight="1">
      <c r="A20" s="186" t="s">
        <v>15</v>
      </c>
      <c r="B20" s="186"/>
      <c r="C20" s="186"/>
      <c r="D20" s="186"/>
      <c r="E20" s="186"/>
      <c r="F20" s="186"/>
      <c r="G20" s="15">
        <v>13</v>
      </c>
      <c r="H20" s="33">
        <v>5115216</v>
      </c>
      <c r="I20" s="33">
        <v>5004307</v>
      </c>
    </row>
    <row r="21" spans="1:9" ht="12.75" customHeight="1">
      <c r="A21" s="186" t="s">
        <v>16</v>
      </c>
      <c r="B21" s="186"/>
      <c r="C21" s="186"/>
      <c r="D21" s="186"/>
      <c r="E21" s="186"/>
      <c r="F21" s="186"/>
      <c r="G21" s="15">
        <v>14</v>
      </c>
      <c r="H21" s="33">
        <v>158112</v>
      </c>
      <c r="I21" s="33">
        <v>148157</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0</v>
      </c>
      <c r="I24" s="33">
        <v>87237</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1841045</v>
      </c>
      <c r="I26" s="33">
        <v>1841045</v>
      </c>
    </row>
    <row r="27" spans="1:9" ht="12.75" customHeight="1">
      <c r="A27" s="190" t="s">
        <v>22</v>
      </c>
      <c r="B27" s="190"/>
      <c r="C27" s="190"/>
      <c r="D27" s="190"/>
      <c r="E27" s="190"/>
      <c r="F27" s="190"/>
      <c r="G27" s="16">
        <v>20</v>
      </c>
      <c r="H27" s="34">
        <f>SUM(H28:H37)</f>
        <v>0</v>
      </c>
      <c r="I27" s="34">
        <f>SUM(I28:I37)</f>
        <v>0</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4255</v>
      </c>
      <c r="I38" s="34">
        <f>I39+I40+I41+I42</f>
        <v>4255</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4255</v>
      </c>
      <c r="I42" s="33">
        <v>4255</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39569610</v>
      </c>
      <c r="I44" s="34">
        <f>I45+I53+I60+I70</f>
        <v>38747765</v>
      </c>
    </row>
    <row r="45" spans="1:9" ht="12.75" customHeight="1">
      <c r="A45" s="190" t="s">
        <v>39</v>
      </c>
      <c r="B45" s="190"/>
      <c r="C45" s="190"/>
      <c r="D45" s="190"/>
      <c r="E45" s="190"/>
      <c r="F45" s="190"/>
      <c r="G45" s="16">
        <v>38</v>
      </c>
      <c r="H45" s="34">
        <f>SUM(H46:H52)</f>
        <v>27719621</v>
      </c>
      <c r="I45" s="34">
        <f>SUM(I46:I52)</f>
        <v>28247479</v>
      </c>
    </row>
    <row r="46" spans="1:9" ht="12.75" customHeight="1">
      <c r="A46" s="186" t="s">
        <v>40</v>
      </c>
      <c r="B46" s="186"/>
      <c r="C46" s="186"/>
      <c r="D46" s="186"/>
      <c r="E46" s="186"/>
      <c r="F46" s="186"/>
      <c r="G46" s="15">
        <v>39</v>
      </c>
      <c r="H46" s="33">
        <v>6750078</v>
      </c>
      <c r="I46" s="33">
        <v>6465542</v>
      </c>
    </row>
    <row r="47" spans="1:9" ht="12.75" customHeight="1">
      <c r="A47" s="186" t="s">
        <v>41</v>
      </c>
      <c r="B47" s="186"/>
      <c r="C47" s="186"/>
      <c r="D47" s="186"/>
      <c r="E47" s="186"/>
      <c r="F47" s="186"/>
      <c r="G47" s="15">
        <v>40</v>
      </c>
      <c r="H47" s="33">
        <v>8072819</v>
      </c>
      <c r="I47" s="33">
        <v>8444315</v>
      </c>
    </row>
    <row r="48" spans="1:9" ht="12.75" customHeight="1">
      <c r="A48" s="186" t="s">
        <v>42</v>
      </c>
      <c r="B48" s="186"/>
      <c r="C48" s="186"/>
      <c r="D48" s="186"/>
      <c r="E48" s="186"/>
      <c r="F48" s="186"/>
      <c r="G48" s="15">
        <v>41</v>
      </c>
      <c r="H48" s="33">
        <v>12367430</v>
      </c>
      <c r="I48" s="33">
        <v>12710349</v>
      </c>
    </row>
    <row r="49" spans="1:9" ht="12.75" customHeight="1">
      <c r="A49" s="186" t="s">
        <v>43</v>
      </c>
      <c r="B49" s="186"/>
      <c r="C49" s="186"/>
      <c r="D49" s="186"/>
      <c r="E49" s="186"/>
      <c r="F49" s="186"/>
      <c r="G49" s="15">
        <v>42</v>
      </c>
      <c r="H49" s="33">
        <v>282886</v>
      </c>
      <c r="I49" s="33">
        <v>380865</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246408</v>
      </c>
      <c r="I51" s="33">
        <v>246408</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10611460</v>
      </c>
      <c r="I53" s="34">
        <f>SUM(I54:I59)</f>
        <v>9855882</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10505578</v>
      </c>
      <c r="I56" s="33">
        <v>9632784</v>
      </c>
    </row>
    <row r="57" spans="1:9" ht="12.75" customHeight="1">
      <c r="A57" s="186" t="s">
        <v>51</v>
      </c>
      <c r="B57" s="186"/>
      <c r="C57" s="186"/>
      <c r="D57" s="186"/>
      <c r="E57" s="186"/>
      <c r="F57" s="186"/>
      <c r="G57" s="15">
        <v>50</v>
      </c>
      <c r="H57" s="33">
        <v>15322</v>
      </c>
      <c r="I57" s="33">
        <v>22078</v>
      </c>
    </row>
    <row r="58" spans="1:9" ht="12.75" customHeight="1">
      <c r="A58" s="186" t="s">
        <v>52</v>
      </c>
      <c r="B58" s="186"/>
      <c r="C58" s="186"/>
      <c r="D58" s="186"/>
      <c r="E58" s="186"/>
      <c r="F58" s="186"/>
      <c r="G58" s="15">
        <v>51</v>
      </c>
      <c r="H58" s="33">
        <v>66456</v>
      </c>
      <c r="I58" s="33">
        <v>176914</v>
      </c>
    </row>
    <row r="59" spans="1:9" ht="12.75" customHeight="1">
      <c r="A59" s="186" t="s">
        <v>53</v>
      </c>
      <c r="B59" s="186"/>
      <c r="C59" s="186"/>
      <c r="D59" s="186"/>
      <c r="E59" s="186"/>
      <c r="F59" s="186"/>
      <c r="G59" s="15">
        <v>52</v>
      </c>
      <c r="H59" s="33">
        <v>24104</v>
      </c>
      <c r="I59" s="33">
        <v>24106</v>
      </c>
    </row>
    <row r="60" spans="1:9" ht="12.75" customHeight="1">
      <c r="A60" s="190" t="s">
        <v>54</v>
      </c>
      <c r="B60" s="190"/>
      <c r="C60" s="190"/>
      <c r="D60" s="190"/>
      <c r="E60" s="190"/>
      <c r="F60" s="190"/>
      <c r="G60" s="16">
        <v>53</v>
      </c>
      <c r="H60" s="34">
        <f>SUM(H61:H69)</f>
        <v>413000</v>
      </c>
      <c r="I60" s="34">
        <f>SUM(I61:I69)</f>
        <v>489000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413000</v>
      </c>
      <c r="I68" s="33">
        <v>489000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825529</v>
      </c>
      <c r="I70" s="33">
        <v>155404</v>
      </c>
    </row>
    <row r="71" spans="1:9" ht="12.75" customHeight="1">
      <c r="A71" s="187" t="s">
        <v>58</v>
      </c>
      <c r="B71" s="187"/>
      <c r="C71" s="187"/>
      <c r="D71" s="187"/>
      <c r="E71" s="187"/>
      <c r="F71" s="187"/>
      <c r="G71" s="15">
        <v>64</v>
      </c>
      <c r="H71" s="33">
        <v>122419</v>
      </c>
      <c r="I71" s="33">
        <v>0</v>
      </c>
    </row>
    <row r="72" spans="1:9" ht="12.75" customHeight="1">
      <c r="A72" s="188" t="s">
        <v>383</v>
      </c>
      <c r="B72" s="188"/>
      <c r="C72" s="188"/>
      <c r="D72" s="188"/>
      <c r="E72" s="188"/>
      <c r="F72" s="188"/>
      <c r="G72" s="16">
        <v>65</v>
      </c>
      <c r="H72" s="34">
        <f>H8+H9+H44+H71</f>
        <v>72175821</v>
      </c>
      <c r="I72" s="34">
        <f>I8+I9+I44+I71</f>
        <v>70759083</v>
      </c>
    </row>
    <row r="73" spans="1:9" ht="12.75" customHeight="1">
      <c r="A73" s="187" t="s">
        <v>59</v>
      </c>
      <c r="B73" s="187"/>
      <c r="C73" s="187"/>
      <c r="D73" s="187"/>
      <c r="E73" s="187"/>
      <c r="F73" s="187"/>
      <c r="G73" s="15">
        <v>66</v>
      </c>
      <c r="H73" s="33">
        <v>39890</v>
      </c>
      <c r="I73" s="33">
        <v>54402</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27231688</v>
      </c>
      <c r="I75" s="34">
        <f>I76+I77+I78+I84+I85+I89+I92+I95</f>
        <v>26524294</v>
      </c>
    </row>
    <row r="76" spans="1:9" ht="12.75" customHeight="1">
      <c r="A76" s="186" t="s">
        <v>61</v>
      </c>
      <c r="B76" s="186"/>
      <c r="C76" s="186"/>
      <c r="D76" s="186"/>
      <c r="E76" s="186"/>
      <c r="F76" s="186"/>
      <c r="G76" s="15">
        <v>68</v>
      </c>
      <c r="H76" s="33">
        <v>42489900</v>
      </c>
      <c r="I76" s="33">
        <v>42489900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0</v>
      </c>
      <c r="I78" s="34">
        <f>SUM(I79:I83)</f>
        <v>0</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5466714</v>
      </c>
      <c r="I84" s="120">
        <v>5466714</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-18899561</v>
      </c>
      <c r="I89" s="34">
        <f>I90-I91</f>
        <v>-20731401</v>
      </c>
    </row>
    <row r="90" spans="1:9" ht="12.75" customHeight="1">
      <c r="A90" s="186" t="s">
        <v>75</v>
      </c>
      <c r="B90" s="186"/>
      <c r="C90" s="186"/>
      <c r="D90" s="186"/>
      <c r="E90" s="186"/>
      <c r="F90" s="186"/>
      <c r="G90" s="15">
        <v>82</v>
      </c>
      <c r="H90" s="33">
        <v>513475</v>
      </c>
      <c r="I90" s="33">
        <v>513475</v>
      </c>
    </row>
    <row r="91" spans="1:9" ht="12.75" customHeight="1">
      <c r="A91" s="186" t="s">
        <v>76</v>
      </c>
      <c r="B91" s="186"/>
      <c r="C91" s="186"/>
      <c r="D91" s="186"/>
      <c r="E91" s="186"/>
      <c r="F91" s="186"/>
      <c r="G91" s="15">
        <v>83</v>
      </c>
      <c r="H91" s="33">
        <v>19413036</v>
      </c>
      <c r="I91" s="33">
        <v>21244876</v>
      </c>
    </row>
    <row r="92" spans="1:9" ht="12.75" customHeight="1">
      <c r="A92" s="190" t="s">
        <v>77</v>
      </c>
      <c r="B92" s="190"/>
      <c r="C92" s="190"/>
      <c r="D92" s="190"/>
      <c r="E92" s="190"/>
      <c r="F92" s="190"/>
      <c r="G92" s="16">
        <v>84</v>
      </c>
      <c r="H92" s="34">
        <f>H93-H94</f>
        <v>-1825365</v>
      </c>
      <c r="I92" s="34">
        <f>I93-I94</f>
        <v>-700919</v>
      </c>
    </row>
    <row r="93" spans="1:9" ht="12.75" customHeight="1">
      <c r="A93" s="186" t="s">
        <v>78</v>
      </c>
      <c r="B93" s="186"/>
      <c r="C93" s="186"/>
      <c r="D93" s="186"/>
      <c r="E93" s="186"/>
      <c r="F93" s="186"/>
      <c r="G93" s="15">
        <v>85</v>
      </c>
      <c r="H93" s="33">
        <v>0</v>
      </c>
      <c r="I93" s="33">
        <v>0</v>
      </c>
    </row>
    <row r="94" spans="1:9" ht="12.75" customHeight="1">
      <c r="A94" s="186" t="s">
        <v>79</v>
      </c>
      <c r="B94" s="186"/>
      <c r="C94" s="186"/>
      <c r="D94" s="186"/>
      <c r="E94" s="186"/>
      <c r="F94" s="186"/>
      <c r="G94" s="15">
        <v>86</v>
      </c>
      <c r="H94" s="33">
        <v>1825365</v>
      </c>
      <c r="I94" s="33">
        <v>700919</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245131</v>
      </c>
      <c r="I96" s="34">
        <f>SUM(I97:I102)</f>
        <v>245131</v>
      </c>
    </row>
    <row r="97" spans="1:9" ht="12.75" customHeight="1">
      <c r="A97" s="186" t="s">
        <v>81</v>
      </c>
      <c r="B97" s="186"/>
      <c r="C97" s="186"/>
      <c r="D97" s="186"/>
      <c r="E97" s="186"/>
      <c r="F97" s="186"/>
      <c r="G97" s="15">
        <v>89</v>
      </c>
      <c r="H97" s="33">
        <v>162693</v>
      </c>
      <c r="I97" s="33">
        <v>162693</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82438</v>
      </c>
      <c r="I99" s="33">
        <v>82438</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12973268</v>
      </c>
      <c r="I103" s="34">
        <f>SUM(I104:I114)</f>
        <v>12973268</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11773258</v>
      </c>
      <c r="I113" s="33">
        <v>11773258</v>
      </c>
    </row>
    <row r="114" spans="1:9" ht="12.75" customHeight="1">
      <c r="A114" s="186" t="s">
        <v>97</v>
      </c>
      <c r="B114" s="186"/>
      <c r="C114" s="186"/>
      <c r="D114" s="186"/>
      <c r="E114" s="186"/>
      <c r="F114" s="186"/>
      <c r="G114" s="15">
        <v>106</v>
      </c>
      <c r="H114" s="33">
        <v>1200010</v>
      </c>
      <c r="I114" s="33">
        <v>1200010</v>
      </c>
    </row>
    <row r="115" spans="1:9" ht="12.75" customHeight="1">
      <c r="A115" s="188" t="s">
        <v>387</v>
      </c>
      <c r="B115" s="188"/>
      <c r="C115" s="188"/>
      <c r="D115" s="188"/>
      <c r="E115" s="188"/>
      <c r="F115" s="188"/>
      <c r="G115" s="16">
        <v>107</v>
      </c>
      <c r="H115" s="34">
        <f>SUM(H116:H129)</f>
        <v>31725734</v>
      </c>
      <c r="I115" s="34">
        <f>SUM(I116:I129)</f>
        <v>31016390</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4675688</v>
      </c>
      <c r="I120" s="33">
        <v>3529318</v>
      </c>
    </row>
    <row r="121" spans="1:9" ht="12.75" customHeight="1">
      <c r="A121" s="186" t="s">
        <v>92</v>
      </c>
      <c r="B121" s="186"/>
      <c r="C121" s="186"/>
      <c r="D121" s="186"/>
      <c r="E121" s="186"/>
      <c r="F121" s="186"/>
      <c r="G121" s="15">
        <v>113</v>
      </c>
      <c r="H121" s="33">
        <v>12900673</v>
      </c>
      <c r="I121" s="33">
        <v>12900673</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9028050</v>
      </c>
      <c r="I123" s="33">
        <v>10891807</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522470</v>
      </c>
      <c r="I125" s="33">
        <v>523490</v>
      </c>
    </row>
    <row r="126" spans="1:9">
      <c r="A126" s="186" t="s">
        <v>99</v>
      </c>
      <c r="B126" s="186"/>
      <c r="C126" s="186"/>
      <c r="D126" s="186"/>
      <c r="E126" s="186"/>
      <c r="F126" s="186"/>
      <c r="G126" s="15">
        <v>118</v>
      </c>
      <c r="H126" s="33">
        <v>4301505</v>
      </c>
      <c r="I126" s="33">
        <v>2864371</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297348</v>
      </c>
      <c r="I129" s="33">
        <v>306731</v>
      </c>
    </row>
    <row r="130" spans="1:9" ht="22.15" customHeight="1">
      <c r="A130" s="187" t="s">
        <v>103</v>
      </c>
      <c r="B130" s="187"/>
      <c r="C130" s="187"/>
      <c r="D130" s="187"/>
      <c r="E130" s="187"/>
      <c r="F130" s="187"/>
      <c r="G130" s="15">
        <v>122</v>
      </c>
      <c r="H130" s="33">
        <v>0</v>
      </c>
      <c r="I130" s="33">
        <v>0</v>
      </c>
    </row>
    <row r="131" spans="1:9">
      <c r="A131" s="188" t="s">
        <v>388</v>
      </c>
      <c r="B131" s="188"/>
      <c r="C131" s="188"/>
      <c r="D131" s="188"/>
      <c r="E131" s="188"/>
      <c r="F131" s="188"/>
      <c r="G131" s="16">
        <v>123</v>
      </c>
      <c r="H131" s="34">
        <f>H75+H96+H103+H115+H130</f>
        <v>72175821</v>
      </c>
      <c r="I131" s="34">
        <f>I75+I96+I103+I115+I130</f>
        <v>70759083</v>
      </c>
    </row>
    <row r="132" spans="1:9">
      <c r="A132" s="187" t="s">
        <v>104</v>
      </c>
      <c r="B132" s="187"/>
      <c r="C132" s="187"/>
      <c r="D132" s="187"/>
      <c r="E132" s="187"/>
      <c r="F132" s="187"/>
      <c r="G132" s="15">
        <v>124</v>
      </c>
      <c r="H132" s="33">
        <v>39890</v>
      </c>
      <c r="I132" s="33">
        <v>54402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94488188976377963" right="0.19685039370078741" top="0.59055118110236227" bottom="0.59055118110236227" header="0.19685039370078741" footer="0.1181102362204724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7" zoomScaleNormal="100" zoomScaleSheetLayoutView="110" workbookViewId="0">
      <selection activeCell="A69" sqref="A69:K105"/>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455</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448</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11296199</v>
      </c>
      <c r="I8" s="37">
        <f>SUM(I9:I13)</f>
        <v>11296199</v>
      </c>
      <c r="J8" s="37">
        <f>SUM(J9:J13)</f>
        <v>10380451</v>
      </c>
      <c r="K8" s="37">
        <f>SUM(K9:K13)</f>
        <v>10380451</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11150262</v>
      </c>
      <c r="I10" s="33">
        <v>11150262</v>
      </c>
      <c r="J10" s="33">
        <v>10277881</v>
      </c>
      <c r="K10" s="33">
        <v>10277881</v>
      </c>
    </row>
    <row r="11" spans="1:11">
      <c r="A11" s="186" t="s">
        <v>123</v>
      </c>
      <c r="B11" s="186"/>
      <c r="C11" s="186"/>
      <c r="D11" s="186"/>
      <c r="E11" s="186"/>
      <c r="F11" s="186"/>
      <c r="G11" s="15">
        <v>128</v>
      </c>
      <c r="H11" s="33">
        <v>67</v>
      </c>
      <c r="I11" s="33">
        <v>67</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145870</v>
      </c>
      <c r="I13" s="33">
        <v>145870</v>
      </c>
      <c r="J13" s="33">
        <v>102570</v>
      </c>
      <c r="K13" s="33">
        <v>102570</v>
      </c>
    </row>
    <row r="14" spans="1:11">
      <c r="A14" s="214" t="s">
        <v>126</v>
      </c>
      <c r="B14" s="214"/>
      <c r="C14" s="214"/>
      <c r="D14" s="214"/>
      <c r="E14" s="214"/>
      <c r="F14" s="214"/>
      <c r="G14" s="20">
        <v>131</v>
      </c>
      <c r="H14" s="37">
        <f>H15+H16+H20+H24+H25+H26+H29+H36</f>
        <v>11573065</v>
      </c>
      <c r="I14" s="37">
        <f>I15+I16+I20+I24+I25+I26+I29+I36</f>
        <v>11573065</v>
      </c>
      <c r="J14" s="37">
        <f>J15+J16+J20+J24+J25+J26+J29+J36</f>
        <v>11020073</v>
      </c>
      <c r="K14" s="37">
        <f>K15+K16+K20+K24+K25+K26+K29+K36</f>
        <v>11020073</v>
      </c>
    </row>
    <row r="15" spans="1:11">
      <c r="A15" s="186" t="s">
        <v>108</v>
      </c>
      <c r="B15" s="186"/>
      <c r="C15" s="186"/>
      <c r="D15" s="186"/>
      <c r="E15" s="186"/>
      <c r="F15" s="186"/>
      <c r="G15" s="15">
        <v>132</v>
      </c>
      <c r="H15" s="33">
        <v>1501867</v>
      </c>
      <c r="I15" s="33">
        <v>1501867</v>
      </c>
      <c r="J15" s="33">
        <v>-714918</v>
      </c>
      <c r="K15" s="33">
        <v>-714918</v>
      </c>
    </row>
    <row r="16" spans="1:11">
      <c r="A16" s="215" t="s">
        <v>127</v>
      </c>
      <c r="B16" s="215"/>
      <c r="C16" s="215"/>
      <c r="D16" s="215"/>
      <c r="E16" s="215"/>
      <c r="F16" s="215"/>
      <c r="G16" s="20">
        <v>133</v>
      </c>
      <c r="H16" s="37">
        <f>SUM(H17:H19)</f>
        <v>6411971</v>
      </c>
      <c r="I16" s="37">
        <f>SUM(I17:I19)</f>
        <v>6411971</v>
      </c>
      <c r="J16" s="37">
        <f>SUM(J17:J19)</f>
        <v>7797275</v>
      </c>
      <c r="K16" s="37">
        <f>SUM(K17:K19)</f>
        <v>7797275</v>
      </c>
    </row>
    <row r="17" spans="1:11">
      <c r="A17" s="216" t="s">
        <v>128</v>
      </c>
      <c r="B17" s="216"/>
      <c r="C17" s="216"/>
      <c r="D17" s="216"/>
      <c r="E17" s="216"/>
      <c r="F17" s="216"/>
      <c r="G17" s="15">
        <v>134</v>
      </c>
      <c r="H17" s="33">
        <v>5021789</v>
      </c>
      <c r="I17" s="33">
        <v>5021789</v>
      </c>
      <c r="J17" s="33">
        <v>7106649</v>
      </c>
      <c r="K17" s="33">
        <v>7106649</v>
      </c>
    </row>
    <row r="18" spans="1:11">
      <c r="A18" s="216" t="s">
        <v>129</v>
      </c>
      <c r="B18" s="216"/>
      <c r="C18" s="216"/>
      <c r="D18" s="216"/>
      <c r="E18" s="216"/>
      <c r="F18" s="216"/>
      <c r="G18" s="15">
        <v>135</v>
      </c>
      <c r="H18" s="33">
        <v>142692</v>
      </c>
      <c r="I18" s="33">
        <v>142692</v>
      </c>
      <c r="J18" s="33">
        <v>0</v>
      </c>
      <c r="K18" s="33">
        <v>0</v>
      </c>
    </row>
    <row r="19" spans="1:11">
      <c r="A19" s="216" t="s">
        <v>130</v>
      </c>
      <c r="B19" s="216"/>
      <c r="C19" s="216"/>
      <c r="D19" s="216"/>
      <c r="E19" s="216"/>
      <c r="F19" s="216"/>
      <c r="G19" s="15">
        <v>136</v>
      </c>
      <c r="H19" s="33">
        <v>1247490</v>
      </c>
      <c r="I19" s="33">
        <v>1247490</v>
      </c>
      <c r="J19" s="33">
        <f>762834-72208</f>
        <v>690626</v>
      </c>
      <c r="K19" s="33">
        <f>762834-72208</f>
        <v>690626</v>
      </c>
    </row>
    <row r="20" spans="1:11">
      <c r="A20" s="215" t="s">
        <v>131</v>
      </c>
      <c r="B20" s="215"/>
      <c r="C20" s="215"/>
      <c r="D20" s="215"/>
      <c r="E20" s="215"/>
      <c r="F20" s="215"/>
      <c r="G20" s="20">
        <v>137</v>
      </c>
      <c r="H20" s="37">
        <f>SUM(H21:H23)</f>
        <v>2509385</v>
      </c>
      <c r="I20" s="37">
        <f>SUM(I21:I23)</f>
        <v>2509385</v>
      </c>
      <c r="J20" s="37">
        <f>SUM(J21:J23)</f>
        <v>2372008</v>
      </c>
      <c r="K20" s="37">
        <f>SUM(K21:K23)</f>
        <v>2372008</v>
      </c>
    </row>
    <row r="21" spans="1:11">
      <c r="A21" s="216" t="s">
        <v>109</v>
      </c>
      <c r="B21" s="216"/>
      <c r="C21" s="216"/>
      <c r="D21" s="216"/>
      <c r="E21" s="216"/>
      <c r="F21" s="216"/>
      <c r="G21" s="15">
        <v>138</v>
      </c>
      <c r="H21" s="33">
        <v>1662089</v>
      </c>
      <c r="I21" s="33">
        <v>1662089</v>
      </c>
      <c r="J21" s="33">
        <v>1574962</v>
      </c>
      <c r="K21" s="33">
        <v>1574962</v>
      </c>
    </row>
    <row r="22" spans="1:11">
      <c r="A22" s="216" t="s">
        <v>110</v>
      </c>
      <c r="B22" s="216"/>
      <c r="C22" s="216"/>
      <c r="D22" s="216"/>
      <c r="E22" s="216"/>
      <c r="F22" s="216"/>
      <c r="G22" s="15">
        <v>139</v>
      </c>
      <c r="H22" s="33">
        <v>524912</v>
      </c>
      <c r="I22" s="33">
        <v>524912</v>
      </c>
      <c r="J22" s="33">
        <v>498272</v>
      </c>
      <c r="K22" s="33">
        <v>498272</v>
      </c>
    </row>
    <row r="23" spans="1:11">
      <c r="A23" s="216" t="s">
        <v>111</v>
      </c>
      <c r="B23" s="216"/>
      <c r="C23" s="216"/>
      <c r="D23" s="216"/>
      <c r="E23" s="216"/>
      <c r="F23" s="216"/>
      <c r="G23" s="15">
        <v>140</v>
      </c>
      <c r="H23" s="33">
        <v>322384</v>
      </c>
      <c r="I23" s="33">
        <v>322384</v>
      </c>
      <c r="J23" s="33">
        <v>298774</v>
      </c>
      <c r="K23" s="33">
        <v>298774</v>
      </c>
    </row>
    <row r="24" spans="1:11">
      <c r="A24" s="186" t="s">
        <v>112</v>
      </c>
      <c r="B24" s="186"/>
      <c r="C24" s="186"/>
      <c r="D24" s="186"/>
      <c r="E24" s="186"/>
      <c r="F24" s="186"/>
      <c r="G24" s="15">
        <v>141</v>
      </c>
      <c r="H24" s="33">
        <v>586000</v>
      </c>
      <c r="I24" s="33">
        <v>586000</v>
      </c>
      <c r="J24" s="33">
        <v>569900</v>
      </c>
      <c r="K24" s="33">
        <v>569900</v>
      </c>
    </row>
    <row r="25" spans="1:11">
      <c r="A25" s="186" t="s">
        <v>113</v>
      </c>
      <c r="B25" s="186"/>
      <c r="C25" s="186"/>
      <c r="D25" s="186"/>
      <c r="E25" s="186"/>
      <c r="F25" s="186"/>
      <c r="G25" s="15">
        <v>142</v>
      </c>
      <c r="H25" s="33">
        <v>556640</v>
      </c>
      <c r="I25" s="33">
        <v>556640</v>
      </c>
      <c r="J25" s="33">
        <v>840348</v>
      </c>
      <c r="K25" s="33">
        <v>840348</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7202</v>
      </c>
      <c r="I36" s="33">
        <v>7202</v>
      </c>
      <c r="J36" s="33">
        <v>155460</v>
      </c>
      <c r="K36" s="33">
        <v>155460</v>
      </c>
    </row>
    <row r="37" spans="1:11">
      <c r="A37" s="214" t="s">
        <v>142</v>
      </c>
      <c r="B37" s="214"/>
      <c r="C37" s="214"/>
      <c r="D37" s="214"/>
      <c r="E37" s="214"/>
      <c r="F37" s="214"/>
      <c r="G37" s="20">
        <v>154</v>
      </c>
      <c r="H37" s="37">
        <f>SUM(H38:H47)</f>
        <v>1511</v>
      </c>
      <c r="I37" s="37">
        <f>SUM(I38:I47)</f>
        <v>1511</v>
      </c>
      <c r="J37" s="37">
        <f>SUM(J38:J47)</f>
        <v>3017</v>
      </c>
      <c r="K37" s="37">
        <f>SUM(K38:K47)</f>
        <v>3017</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73</v>
      </c>
      <c r="I44" s="33">
        <v>73</v>
      </c>
      <c r="J44" s="33">
        <v>18</v>
      </c>
      <c r="K44" s="33">
        <v>18</v>
      </c>
    </row>
    <row r="45" spans="1:11">
      <c r="A45" s="186" t="s">
        <v>150</v>
      </c>
      <c r="B45" s="186"/>
      <c r="C45" s="186"/>
      <c r="D45" s="186"/>
      <c r="E45" s="186"/>
      <c r="F45" s="186"/>
      <c r="G45" s="15">
        <v>162</v>
      </c>
      <c r="H45" s="33">
        <v>1438</v>
      </c>
      <c r="I45" s="33">
        <v>1438</v>
      </c>
      <c r="J45" s="33">
        <v>2999</v>
      </c>
      <c r="K45" s="33">
        <v>2999</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48544</v>
      </c>
      <c r="I48" s="37">
        <f>SUM(I49:I55)</f>
        <v>48544</v>
      </c>
      <c r="J48" s="37">
        <f>SUM(J49:J55)</f>
        <v>64314</v>
      </c>
      <c r="K48" s="37">
        <f>SUM(K49:K55)</f>
        <v>64314</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44223</v>
      </c>
      <c r="I51" s="33">
        <v>44223</v>
      </c>
      <c r="J51" s="33">
        <v>58613</v>
      </c>
      <c r="K51" s="33">
        <v>58613</v>
      </c>
    </row>
    <row r="52" spans="1:11">
      <c r="A52" s="210" t="s">
        <v>157</v>
      </c>
      <c r="B52" s="210"/>
      <c r="C52" s="210"/>
      <c r="D52" s="210"/>
      <c r="E52" s="210"/>
      <c r="F52" s="210"/>
      <c r="G52" s="15">
        <v>169</v>
      </c>
      <c r="H52" s="33">
        <v>3006</v>
      </c>
      <c r="I52" s="33">
        <v>3006</v>
      </c>
      <c r="J52" s="33">
        <v>5701</v>
      </c>
      <c r="K52" s="33">
        <v>5701</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1315</v>
      </c>
      <c r="I55" s="33">
        <v>1315</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11297710</v>
      </c>
      <c r="I60" s="37">
        <f t="shared" ref="I60:K60" si="0">I8+I37+I56+I57</f>
        <v>11297710</v>
      </c>
      <c r="J60" s="37">
        <f t="shared" si="0"/>
        <v>10383468</v>
      </c>
      <c r="K60" s="37">
        <f t="shared" si="0"/>
        <v>10383468</v>
      </c>
    </row>
    <row r="61" spans="1:11">
      <c r="A61" s="214" t="s">
        <v>166</v>
      </c>
      <c r="B61" s="214"/>
      <c r="C61" s="214"/>
      <c r="D61" s="214"/>
      <c r="E61" s="214"/>
      <c r="F61" s="214"/>
      <c r="G61" s="20">
        <v>178</v>
      </c>
      <c r="H61" s="37">
        <f>H14+H48+H58+H59</f>
        <v>11621609</v>
      </c>
      <c r="I61" s="37">
        <f t="shared" ref="I61:K61" si="1">I14+I48+I58+I59</f>
        <v>11621609</v>
      </c>
      <c r="J61" s="37">
        <f t="shared" si="1"/>
        <v>11084387</v>
      </c>
      <c r="K61" s="37">
        <f t="shared" si="1"/>
        <v>11084387</v>
      </c>
    </row>
    <row r="62" spans="1:11">
      <c r="A62" s="214" t="s">
        <v>167</v>
      </c>
      <c r="B62" s="214"/>
      <c r="C62" s="214"/>
      <c r="D62" s="214"/>
      <c r="E62" s="214"/>
      <c r="F62" s="214"/>
      <c r="G62" s="20">
        <v>179</v>
      </c>
      <c r="H62" s="37">
        <f>H60-H61</f>
        <v>-323899</v>
      </c>
      <c r="I62" s="37">
        <f t="shared" ref="I62:K62" si="2">I60-I61</f>
        <v>-323899</v>
      </c>
      <c r="J62" s="37">
        <f t="shared" si="2"/>
        <v>-700919</v>
      </c>
      <c r="K62" s="37">
        <f t="shared" si="2"/>
        <v>-700919</v>
      </c>
    </row>
    <row r="63" spans="1:11">
      <c r="A63" s="213" t="s">
        <v>168</v>
      </c>
      <c r="B63" s="213"/>
      <c r="C63" s="213"/>
      <c r="D63" s="213"/>
      <c r="E63" s="213"/>
      <c r="F63" s="213"/>
      <c r="G63" s="20">
        <v>180</v>
      </c>
      <c r="H63" s="37">
        <f>+IF((H60-H61)&gt;0,(H60-H61),0)</f>
        <v>0</v>
      </c>
      <c r="I63" s="37">
        <f t="shared" ref="I63:K63" si="3">+IF((I60-I61)&gt;0,(I60-I61),0)</f>
        <v>0</v>
      </c>
      <c r="J63" s="37">
        <f t="shared" si="3"/>
        <v>0</v>
      </c>
      <c r="K63" s="37">
        <f t="shared" si="3"/>
        <v>0</v>
      </c>
    </row>
    <row r="64" spans="1:11">
      <c r="A64" s="213" t="s">
        <v>169</v>
      </c>
      <c r="B64" s="213"/>
      <c r="C64" s="213"/>
      <c r="D64" s="213"/>
      <c r="E64" s="213"/>
      <c r="F64" s="213"/>
      <c r="G64" s="20">
        <v>181</v>
      </c>
      <c r="H64" s="37">
        <f>+IF((H60-H61)&lt;0,(H60-H61),0)</f>
        <v>-323899</v>
      </c>
      <c r="I64" s="37">
        <f t="shared" ref="I64:K64" si="4">+IF((I60-I61)&lt;0,(I60-I61),0)</f>
        <v>-323899</v>
      </c>
      <c r="J64" s="37">
        <f t="shared" si="4"/>
        <v>-700919</v>
      </c>
      <c r="K64" s="37">
        <f t="shared" si="4"/>
        <v>-700919</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-323899</v>
      </c>
      <c r="I66" s="37">
        <f t="shared" ref="I66:K66" si="5">I62-I65</f>
        <v>-323899</v>
      </c>
      <c r="J66" s="37">
        <f t="shared" si="5"/>
        <v>-700919</v>
      </c>
      <c r="K66" s="37">
        <f t="shared" si="5"/>
        <v>-700919</v>
      </c>
    </row>
    <row r="67" spans="1:11">
      <c r="A67" s="213" t="s">
        <v>171</v>
      </c>
      <c r="B67" s="213"/>
      <c r="C67" s="213"/>
      <c r="D67" s="213"/>
      <c r="E67" s="213"/>
      <c r="F67" s="213"/>
      <c r="G67" s="20">
        <v>184</v>
      </c>
      <c r="H67" s="37">
        <f>+IF((H62-H65)&gt;0,(H62-H65),0)</f>
        <v>0</v>
      </c>
      <c r="I67" s="37">
        <f t="shared" ref="I67:K67" si="6">+IF((I62-I65)&gt;0,(I62-I65),0)</f>
        <v>0</v>
      </c>
      <c r="J67" s="37">
        <f t="shared" si="6"/>
        <v>0</v>
      </c>
      <c r="K67" s="37">
        <f t="shared" si="6"/>
        <v>0</v>
      </c>
    </row>
    <row r="68" spans="1:11">
      <c r="A68" s="213" t="s">
        <v>172</v>
      </c>
      <c r="B68" s="213"/>
      <c r="C68" s="213"/>
      <c r="D68" s="213"/>
      <c r="E68" s="213"/>
      <c r="F68" s="213"/>
      <c r="G68" s="20">
        <v>185</v>
      </c>
      <c r="H68" s="37">
        <f>+IF((H62-H65)&lt;0,(H62-H65),0)</f>
        <v>-323899</v>
      </c>
      <c r="I68" s="37">
        <f t="shared" ref="I68:K68" si="7">+IF((I62-I65)&lt;0,(I62-I65),0)</f>
        <v>-323899</v>
      </c>
      <c r="J68" s="37">
        <f t="shared" si="7"/>
        <v>-700919</v>
      </c>
      <c r="K68" s="37">
        <f t="shared" si="7"/>
        <v>-700919</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-323899</v>
      </c>
      <c r="I85" s="39">
        <f>I86+I87</f>
        <v>-323899</v>
      </c>
      <c r="J85" s="39">
        <f>J86+J87</f>
        <v>-700919</v>
      </c>
      <c r="K85" s="39">
        <f>K86+K87</f>
        <v>-700919</v>
      </c>
    </row>
    <row r="86" spans="1:11">
      <c r="A86" s="209" t="s">
        <v>189</v>
      </c>
      <c r="B86" s="209"/>
      <c r="C86" s="209"/>
      <c r="D86" s="209"/>
      <c r="E86" s="209"/>
      <c r="F86" s="209"/>
      <c r="G86" s="15">
        <v>200</v>
      </c>
      <c r="H86" s="40">
        <f>+H68</f>
        <v>-323899</v>
      </c>
      <c r="I86" s="40">
        <f>+I68</f>
        <v>-323899</v>
      </c>
      <c r="J86" s="40">
        <f>+J68</f>
        <v>-700919</v>
      </c>
      <c r="K86" s="40">
        <f>+K68</f>
        <v>-700919</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f>+H85</f>
        <v>-323899</v>
      </c>
      <c r="I89" s="40">
        <f t="shared" ref="I89:K89" si="8">+I85</f>
        <v>-323899</v>
      </c>
      <c r="J89" s="40">
        <f t="shared" si="8"/>
        <v>-700919</v>
      </c>
      <c r="K89" s="40">
        <f t="shared" si="8"/>
        <v>-700919</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-323899</v>
      </c>
      <c r="I101" s="39">
        <f>I89+I100</f>
        <v>-323899</v>
      </c>
      <c r="J101" s="39">
        <f>J89+J100</f>
        <v>-700919</v>
      </c>
      <c r="K101" s="39">
        <f>K89+K100</f>
        <v>-700919</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35433070866141736" right="0" top="0.39370078740157483" bottom="0.39370078740157483" header="0.11811023622047245" footer="0.11811023622047245"/>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59"/>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455</v>
      </c>
      <c r="B2" s="196"/>
      <c r="C2" s="196"/>
      <c r="D2" s="196"/>
      <c r="E2" s="196"/>
      <c r="F2" s="196"/>
      <c r="G2" s="196"/>
      <c r="H2" s="196"/>
      <c r="I2" s="196"/>
    </row>
    <row r="3" spans="1:9">
      <c r="A3" s="263" t="s">
        <v>355</v>
      </c>
      <c r="B3" s="264"/>
      <c r="C3" s="264"/>
      <c r="D3" s="264"/>
      <c r="E3" s="264"/>
      <c r="F3" s="264"/>
      <c r="G3" s="264"/>
      <c r="H3" s="264"/>
      <c r="I3" s="264"/>
    </row>
    <row r="4" spans="1:9">
      <c r="A4" s="262" t="s">
        <v>448</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-323899</v>
      </c>
      <c r="I8" s="43">
        <v>-700919</v>
      </c>
    </row>
    <row r="9" spans="1:9" ht="12.75" customHeight="1">
      <c r="A9" s="257" t="s">
        <v>211</v>
      </c>
      <c r="B9" s="258"/>
      <c r="C9" s="258"/>
      <c r="D9" s="258"/>
      <c r="E9" s="258"/>
      <c r="F9" s="259"/>
      <c r="G9" s="25">
        <v>2</v>
      </c>
      <c r="H9" s="44">
        <f>H10+H11+H12+H13+H14+H15+H16+H17</f>
        <v>586000</v>
      </c>
      <c r="I9" s="44">
        <f>I10+I11+I12+I13+I14+I15+I16+I17</f>
        <v>563425</v>
      </c>
    </row>
    <row r="10" spans="1:9" ht="12.75" customHeight="1">
      <c r="A10" s="254" t="s">
        <v>212</v>
      </c>
      <c r="B10" s="255"/>
      <c r="C10" s="255"/>
      <c r="D10" s="255"/>
      <c r="E10" s="255"/>
      <c r="F10" s="256"/>
      <c r="G10" s="26">
        <v>3</v>
      </c>
      <c r="H10" s="45">
        <v>586000</v>
      </c>
      <c r="I10" s="45">
        <v>569900</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-6475</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262101</v>
      </c>
      <c r="I18" s="44">
        <f>I8+I9</f>
        <v>-137494</v>
      </c>
    </row>
    <row r="19" spans="1:9" ht="12.75" customHeight="1">
      <c r="A19" s="257" t="s">
        <v>220</v>
      </c>
      <c r="B19" s="258"/>
      <c r="C19" s="258"/>
      <c r="D19" s="258"/>
      <c r="E19" s="258"/>
      <c r="F19" s="259"/>
      <c r="G19" s="25">
        <v>12</v>
      </c>
      <c r="H19" s="44">
        <f>H20+H21+H22+H23</f>
        <v>-313719</v>
      </c>
      <c r="I19" s="44">
        <f>I20+I21+I22+I23</f>
        <v>711165</v>
      </c>
    </row>
    <row r="20" spans="1:9" ht="12.75" customHeight="1">
      <c r="A20" s="254" t="s">
        <v>221</v>
      </c>
      <c r="B20" s="255"/>
      <c r="C20" s="255"/>
      <c r="D20" s="255"/>
      <c r="E20" s="255"/>
      <c r="F20" s="256"/>
      <c r="G20" s="26">
        <v>13</v>
      </c>
      <c r="H20" s="45">
        <v>1648604</v>
      </c>
      <c r="I20" s="45">
        <v>437026</v>
      </c>
    </row>
    <row r="21" spans="1:9" ht="12.75" customHeight="1">
      <c r="A21" s="254" t="s">
        <v>222</v>
      </c>
      <c r="B21" s="255"/>
      <c r="C21" s="255"/>
      <c r="D21" s="255"/>
      <c r="E21" s="255"/>
      <c r="F21" s="256"/>
      <c r="G21" s="26">
        <v>14</v>
      </c>
      <c r="H21" s="45">
        <v>-3802379</v>
      </c>
      <c r="I21" s="45">
        <f>755578-76000</f>
        <v>679578</v>
      </c>
    </row>
    <row r="22" spans="1:9" ht="12.75" customHeight="1">
      <c r="A22" s="254" t="s">
        <v>223</v>
      </c>
      <c r="B22" s="255"/>
      <c r="C22" s="255"/>
      <c r="D22" s="255"/>
      <c r="E22" s="255"/>
      <c r="F22" s="256"/>
      <c r="G22" s="26">
        <v>15</v>
      </c>
      <c r="H22" s="45">
        <v>1829064</v>
      </c>
      <c r="I22" s="45">
        <v>-527858</v>
      </c>
    </row>
    <row r="23" spans="1:9" ht="12.75" customHeight="1">
      <c r="A23" s="254" t="s">
        <v>224</v>
      </c>
      <c r="B23" s="255"/>
      <c r="C23" s="255"/>
      <c r="D23" s="255"/>
      <c r="E23" s="255"/>
      <c r="F23" s="256"/>
      <c r="G23" s="26">
        <v>16</v>
      </c>
      <c r="H23" s="45">
        <v>10992</v>
      </c>
      <c r="I23" s="45">
        <v>122419</v>
      </c>
    </row>
    <row r="24" spans="1:9" ht="12.75" customHeight="1">
      <c r="A24" s="233" t="s">
        <v>225</v>
      </c>
      <c r="B24" s="234"/>
      <c r="C24" s="234"/>
      <c r="D24" s="234"/>
      <c r="E24" s="234"/>
      <c r="F24" s="235"/>
      <c r="G24" s="25">
        <v>17</v>
      </c>
      <c r="H24" s="44">
        <f>H18+H19</f>
        <v>-51618</v>
      </c>
      <c r="I24" s="44">
        <f>I18+I19</f>
        <v>573671</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-51618</v>
      </c>
      <c r="I27" s="46">
        <f>I24+I25+I26</f>
        <v>573671</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7">
        <v>0</v>
      </c>
      <c r="I30" s="47">
        <v>0</v>
      </c>
    </row>
    <row r="31" spans="1:9" ht="12.75" customHeight="1">
      <c r="A31" s="245" t="s">
        <v>232</v>
      </c>
      <c r="B31" s="246"/>
      <c r="C31" s="246"/>
      <c r="D31" s="246"/>
      <c r="E31" s="246"/>
      <c r="F31" s="247"/>
      <c r="G31" s="26">
        <v>23</v>
      </c>
      <c r="H31" s="47">
        <v>0</v>
      </c>
      <c r="I31" s="47">
        <v>0</v>
      </c>
    </row>
    <row r="32" spans="1:9" ht="12.75" customHeight="1">
      <c r="A32" s="245" t="s">
        <v>233</v>
      </c>
      <c r="B32" s="246"/>
      <c r="C32" s="246"/>
      <c r="D32" s="246"/>
      <c r="E32" s="246"/>
      <c r="F32" s="247"/>
      <c r="G32" s="26">
        <v>24</v>
      </c>
      <c r="H32" s="47">
        <v>0</v>
      </c>
      <c r="I32" s="47">
        <v>0</v>
      </c>
    </row>
    <row r="33" spans="1:9" ht="12.75" customHeight="1">
      <c r="A33" s="245" t="s">
        <v>234</v>
      </c>
      <c r="B33" s="246"/>
      <c r="C33" s="246"/>
      <c r="D33" s="246"/>
      <c r="E33" s="246"/>
      <c r="F33" s="247"/>
      <c r="G33" s="26">
        <v>25</v>
      </c>
      <c r="H33" s="47">
        <v>0</v>
      </c>
      <c r="I33" s="47">
        <v>0</v>
      </c>
    </row>
    <row r="34" spans="1:9" ht="12.75" customHeight="1">
      <c r="A34" s="245" t="s">
        <v>235</v>
      </c>
      <c r="B34" s="246"/>
      <c r="C34" s="246"/>
      <c r="D34" s="246"/>
      <c r="E34" s="246"/>
      <c r="F34" s="247"/>
      <c r="G34" s="26">
        <v>26</v>
      </c>
      <c r="H34" s="47">
        <v>0</v>
      </c>
      <c r="I34" s="47">
        <v>0</v>
      </c>
    </row>
    <row r="35" spans="1:9" ht="26.45" customHeight="1">
      <c r="A35" s="233" t="s">
        <v>236</v>
      </c>
      <c r="B35" s="234"/>
      <c r="C35" s="234"/>
      <c r="D35" s="234"/>
      <c r="E35" s="234"/>
      <c r="F35" s="235"/>
      <c r="G35" s="25">
        <v>27</v>
      </c>
      <c r="H35" s="49">
        <f>H29+H30+H31+H32+H33+H34</f>
        <v>0</v>
      </c>
      <c r="I35" s="49">
        <f>I29+I30+I31+I32+I33+I34</f>
        <v>0</v>
      </c>
    </row>
    <row r="36" spans="1:9" ht="22.9" customHeight="1">
      <c r="A36" s="245" t="s">
        <v>237</v>
      </c>
      <c r="B36" s="246"/>
      <c r="C36" s="246"/>
      <c r="D36" s="246"/>
      <c r="E36" s="246"/>
      <c r="F36" s="247"/>
      <c r="G36" s="26">
        <v>28</v>
      </c>
      <c r="H36" s="48">
        <v>-905</v>
      </c>
      <c r="I36" s="48">
        <v>-97426</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-905</v>
      </c>
      <c r="I41" s="49">
        <f>I36+I37+I38+I39+I40</f>
        <v>-97426</v>
      </c>
    </row>
    <row r="42" spans="1:9" ht="29.45" customHeight="1">
      <c r="A42" s="236" t="s">
        <v>243</v>
      </c>
      <c r="B42" s="237"/>
      <c r="C42" s="237"/>
      <c r="D42" s="237"/>
      <c r="E42" s="237"/>
      <c r="F42" s="238"/>
      <c r="G42" s="27">
        <v>34</v>
      </c>
      <c r="H42" s="50">
        <f>H35+H41</f>
        <v>-905</v>
      </c>
      <c r="I42" s="50">
        <f>I35+I41</f>
        <v>-97426</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7">
        <v>0</v>
      </c>
      <c r="I45" s="47">
        <v>0</v>
      </c>
    </row>
    <row r="46" spans="1:9" ht="12.75" customHeight="1">
      <c r="A46" s="245" t="s">
        <v>247</v>
      </c>
      <c r="B46" s="246"/>
      <c r="C46" s="246"/>
      <c r="D46" s="246"/>
      <c r="E46" s="246"/>
      <c r="F46" s="247"/>
      <c r="G46" s="26">
        <v>37</v>
      </c>
      <c r="H46" s="47">
        <v>0</v>
      </c>
      <c r="I46" s="47">
        <v>0</v>
      </c>
    </row>
    <row r="47" spans="1:9" ht="12.75" customHeight="1">
      <c r="A47" s="245" t="s">
        <v>248</v>
      </c>
      <c r="B47" s="246"/>
      <c r="C47" s="246"/>
      <c r="D47" s="246"/>
      <c r="E47" s="246"/>
      <c r="F47" s="247"/>
      <c r="G47" s="26">
        <v>38</v>
      </c>
      <c r="H47" s="47">
        <v>0</v>
      </c>
      <c r="I47" s="47">
        <v>0</v>
      </c>
    </row>
    <row r="48" spans="1:9" ht="22.15" customHeight="1">
      <c r="A48" s="233" t="s">
        <v>249</v>
      </c>
      <c r="B48" s="234"/>
      <c r="C48" s="234"/>
      <c r="D48" s="234"/>
      <c r="E48" s="234"/>
      <c r="F48" s="235"/>
      <c r="G48" s="25">
        <v>39</v>
      </c>
      <c r="H48" s="49">
        <f>H44+H45+H46+H47</f>
        <v>0</v>
      </c>
      <c r="I48" s="49">
        <f>I44+I45+I46+I47</f>
        <v>0</v>
      </c>
    </row>
    <row r="49" spans="1:9" ht="24.6" customHeight="1">
      <c r="A49" s="245" t="s">
        <v>389</v>
      </c>
      <c r="B49" s="246"/>
      <c r="C49" s="246"/>
      <c r="D49" s="246"/>
      <c r="E49" s="246"/>
      <c r="F49" s="247"/>
      <c r="G49" s="26">
        <v>40</v>
      </c>
      <c r="H49" s="48">
        <v>-748910</v>
      </c>
      <c r="I49" s="48">
        <v>-1146370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-748910</v>
      </c>
      <c r="I54" s="49">
        <f>I49+I50+I51+I52+I53</f>
        <v>-1146370</v>
      </c>
    </row>
    <row r="55" spans="1:9" ht="29.45" customHeight="1">
      <c r="A55" s="248" t="s">
        <v>255</v>
      </c>
      <c r="B55" s="249"/>
      <c r="C55" s="249"/>
      <c r="D55" s="249"/>
      <c r="E55" s="249"/>
      <c r="F55" s="250"/>
      <c r="G55" s="25">
        <v>46</v>
      </c>
      <c r="H55" s="49">
        <f>H48+H54</f>
        <v>-748910</v>
      </c>
      <c r="I55" s="49">
        <f>I48+I54</f>
        <v>-1146370</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-801433</v>
      </c>
      <c r="I57" s="49">
        <f>I27+I42+I55+I56</f>
        <v>-670125</v>
      </c>
    </row>
    <row r="58" spans="1:9">
      <c r="A58" s="251" t="s">
        <v>258</v>
      </c>
      <c r="B58" s="252"/>
      <c r="C58" s="252"/>
      <c r="D58" s="252"/>
      <c r="E58" s="252"/>
      <c r="F58" s="253"/>
      <c r="G58" s="26">
        <v>49</v>
      </c>
      <c r="H58" s="48">
        <v>1224936</v>
      </c>
      <c r="I58" s="48">
        <v>825529</v>
      </c>
    </row>
    <row r="59" spans="1:9" ht="31.15" customHeight="1">
      <c r="A59" s="236" t="s">
        <v>259</v>
      </c>
      <c r="B59" s="237"/>
      <c r="C59" s="237"/>
      <c r="D59" s="237"/>
      <c r="E59" s="237"/>
      <c r="F59" s="238"/>
      <c r="G59" s="27">
        <v>50</v>
      </c>
      <c r="H59" s="50">
        <f>H57+H58</f>
        <v>423503</v>
      </c>
      <c r="I59" s="50">
        <f>I57+I58</f>
        <v>155404</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11811023622047245" footer="0.1181102362204724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9" sqref="H9"/>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2">
        <v>0</v>
      </c>
      <c r="I9" s="52">
        <v>0</v>
      </c>
    </row>
    <row r="10" spans="1:9">
      <c r="A10" s="277" t="s">
        <v>263</v>
      </c>
      <c r="B10" s="277"/>
      <c r="C10" s="277"/>
      <c r="D10" s="277"/>
      <c r="E10" s="277"/>
      <c r="F10" s="277"/>
      <c r="G10" s="30">
        <v>3</v>
      </c>
      <c r="H10" s="52">
        <v>0</v>
      </c>
      <c r="I10" s="52">
        <v>0</v>
      </c>
    </row>
    <row r="11" spans="1:9">
      <c r="A11" s="277" t="s">
        <v>264</v>
      </c>
      <c r="B11" s="277"/>
      <c r="C11" s="277"/>
      <c r="D11" s="277"/>
      <c r="E11" s="277"/>
      <c r="F11" s="277"/>
      <c r="G11" s="30">
        <v>4</v>
      </c>
      <c r="H11" s="52">
        <v>0</v>
      </c>
      <c r="I11" s="52">
        <v>0</v>
      </c>
    </row>
    <row r="12" spans="1:9">
      <c r="A12" s="277" t="s">
        <v>265</v>
      </c>
      <c r="B12" s="277"/>
      <c r="C12" s="277"/>
      <c r="D12" s="277"/>
      <c r="E12" s="277"/>
      <c r="F12" s="277"/>
      <c r="G12" s="30">
        <v>5</v>
      </c>
      <c r="H12" s="52">
        <v>0</v>
      </c>
      <c r="I12" s="52">
        <v>0</v>
      </c>
    </row>
    <row r="13" spans="1:9">
      <c r="A13" s="277" t="s">
        <v>266</v>
      </c>
      <c r="B13" s="277"/>
      <c r="C13" s="277"/>
      <c r="D13" s="277"/>
      <c r="E13" s="277"/>
      <c r="F13" s="277"/>
      <c r="G13" s="30">
        <v>6</v>
      </c>
      <c r="H13" s="52">
        <v>0</v>
      </c>
      <c r="I13" s="52">
        <v>0</v>
      </c>
    </row>
    <row r="14" spans="1:9">
      <c r="A14" s="277" t="s">
        <v>267</v>
      </c>
      <c r="B14" s="277"/>
      <c r="C14" s="277"/>
      <c r="D14" s="277"/>
      <c r="E14" s="277"/>
      <c r="F14" s="277"/>
      <c r="G14" s="30">
        <v>7</v>
      </c>
      <c r="H14" s="52">
        <v>0</v>
      </c>
      <c r="I14" s="52">
        <v>0</v>
      </c>
    </row>
    <row r="15" spans="1:9">
      <c r="A15" s="277" t="s">
        <v>268</v>
      </c>
      <c r="B15" s="277"/>
      <c r="C15" s="277"/>
      <c r="D15" s="277"/>
      <c r="E15" s="277"/>
      <c r="F15" s="277"/>
      <c r="G15" s="30">
        <v>8</v>
      </c>
      <c r="H15" s="52">
        <v>0</v>
      </c>
      <c r="I15" s="52">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2">
        <v>0</v>
      </c>
      <c r="I22" s="52">
        <v>0</v>
      </c>
    </row>
    <row r="23" spans="1:9">
      <c r="A23" s="277" t="s">
        <v>275</v>
      </c>
      <c r="B23" s="277"/>
      <c r="C23" s="277"/>
      <c r="D23" s="277"/>
      <c r="E23" s="277"/>
      <c r="F23" s="277"/>
      <c r="G23" s="30">
        <v>15</v>
      </c>
      <c r="H23" s="52">
        <v>0</v>
      </c>
      <c r="I23" s="52">
        <v>0</v>
      </c>
    </row>
    <row r="24" spans="1:9">
      <c r="A24" s="277" t="s">
        <v>276</v>
      </c>
      <c r="B24" s="277"/>
      <c r="C24" s="277"/>
      <c r="D24" s="277"/>
      <c r="E24" s="277"/>
      <c r="F24" s="277"/>
      <c r="G24" s="30">
        <v>16</v>
      </c>
      <c r="H24" s="52">
        <v>0</v>
      </c>
      <c r="I24" s="52">
        <v>0</v>
      </c>
    </row>
    <row r="25" spans="1:9">
      <c r="A25" s="277" t="s">
        <v>277</v>
      </c>
      <c r="B25" s="277"/>
      <c r="C25" s="277"/>
      <c r="D25" s="277"/>
      <c r="E25" s="277"/>
      <c r="F25" s="277"/>
      <c r="G25" s="30">
        <v>17</v>
      </c>
      <c r="H25" s="52">
        <v>0</v>
      </c>
      <c r="I25" s="52">
        <v>0</v>
      </c>
    </row>
    <row r="26" spans="1:9">
      <c r="A26" s="277" t="s">
        <v>278</v>
      </c>
      <c r="B26" s="277"/>
      <c r="C26" s="277"/>
      <c r="D26" s="277"/>
      <c r="E26" s="277"/>
      <c r="F26" s="277"/>
      <c r="G26" s="30">
        <v>18</v>
      </c>
      <c r="H26" s="52">
        <v>0</v>
      </c>
      <c r="I26" s="52">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2">
        <v>0</v>
      </c>
      <c r="I37" s="52">
        <v>0</v>
      </c>
    </row>
    <row r="38" spans="1:9">
      <c r="A38" s="274" t="s">
        <v>289</v>
      </c>
      <c r="B38" s="274"/>
      <c r="C38" s="274"/>
      <c r="D38" s="274"/>
      <c r="E38" s="274"/>
      <c r="F38" s="274"/>
      <c r="G38" s="30">
        <v>29</v>
      </c>
      <c r="H38" s="52">
        <v>0</v>
      </c>
      <c r="I38" s="52">
        <v>0</v>
      </c>
    </row>
    <row r="39" spans="1:9">
      <c r="A39" s="274" t="s">
        <v>290</v>
      </c>
      <c r="B39" s="274"/>
      <c r="C39" s="274"/>
      <c r="D39" s="274"/>
      <c r="E39" s="274"/>
      <c r="F39" s="274"/>
      <c r="G39" s="30">
        <v>30</v>
      </c>
      <c r="H39" s="52">
        <v>0</v>
      </c>
      <c r="I39" s="52">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P48" sqref="P48"/>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43831</v>
      </c>
      <c r="F2" s="4" t="s">
        <v>0</v>
      </c>
      <c r="G2" s="10">
        <v>43921</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42489900</v>
      </c>
      <c r="I7" s="65">
        <v>119512</v>
      </c>
      <c r="J7" s="65">
        <v>781715</v>
      </c>
      <c r="K7" s="65">
        <v>0</v>
      </c>
      <c r="L7" s="65">
        <v>0</v>
      </c>
      <c r="M7" s="65">
        <v>0</v>
      </c>
      <c r="N7" s="65">
        <v>102369</v>
      </c>
      <c r="O7" s="65">
        <v>5980189</v>
      </c>
      <c r="P7" s="65">
        <v>0</v>
      </c>
      <c r="Q7" s="65">
        <v>0</v>
      </c>
      <c r="R7" s="65">
        <v>0</v>
      </c>
      <c r="S7" s="65">
        <v>-25437783</v>
      </c>
      <c r="T7" s="65">
        <v>5022176</v>
      </c>
      <c r="U7" s="66">
        <f>H7+I7+J7+K7-L7+M7+N7+O7+P7+Q7+R7+S7+T7</f>
        <v>29058078</v>
      </c>
      <c r="V7" s="65">
        <v>0</v>
      </c>
      <c r="W7" s="66">
        <f>U7+V7</f>
        <v>29058078</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42489900</v>
      </c>
      <c r="I10" s="66">
        <f t="shared" ref="I10:W10" si="2">I7+I8+I9</f>
        <v>119512</v>
      </c>
      <c r="J10" s="66">
        <f t="shared" si="2"/>
        <v>781715</v>
      </c>
      <c r="K10" s="66">
        <f>K7+K8+K9</f>
        <v>0</v>
      </c>
      <c r="L10" s="66">
        <f t="shared" si="2"/>
        <v>0</v>
      </c>
      <c r="M10" s="66">
        <f t="shared" si="2"/>
        <v>0</v>
      </c>
      <c r="N10" s="66">
        <f t="shared" si="2"/>
        <v>102369</v>
      </c>
      <c r="O10" s="66">
        <f t="shared" si="2"/>
        <v>5980189</v>
      </c>
      <c r="P10" s="66">
        <f t="shared" si="2"/>
        <v>0</v>
      </c>
      <c r="Q10" s="66">
        <f t="shared" si="2"/>
        <v>0</v>
      </c>
      <c r="R10" s="66">
        <f t="shared" si="2"/>
        <v>0</v>
      </c>
      <c r="S10" s="66">
        <f t="shared" si="2"/>
        <v>-25437783</v>
      </c>
      <c r="T10" s="66">
        <f t="shared" si="2"/>
        <v>5022176</v>
      </c>
      <c r="U10" s="66">
        <f t="shared" si="2"/>
        <v>29058078</v>
      </c>
      <c r="V10" s="66">
        <f t="shared" si="2"/>
        <v>0</v>
      </c>
      <c r="W10" s="66">
        <f t="shared" si="2"/>
        <v>29058078</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-1825365</v>
      </c>
      <c r="U11" s="66">
        <f>H11+I11+J11+K11-L11+M11+N11+O11+P11+Q11+R11+S11+T11</f>
        <v>-1825365</v>
      </c>
      <c r="V11" s="65">
        <v>0</v>
      </c>
      <c r="W11" s="66">
        <f t="shared" ref="W11:W28" si="3">U11+V11</f>
        <v>-1825365</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-513475</v>
      </c>
      <c r="P13" s="67">
        <v>0</v>
      </c>
      <c r="Q13" s="67">
        <v>0</v>
      </c>
      <c r="R13" s="67">
        <v>0</v>
      </c>
      <c r="S13" s="65">
        <v>513475</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-1024</v>
      </c>
      <c r="T16" s="65">
        <v>0</v>
      </c>
      <c r="U16" s="66">
        <f t="shared" si="4"/>
        <v>-1024</v>
      </c>
      <c r="V16" s="65">
        <v>0</v>
      </c>
      <c r="W16" s="66">
        <f t="shared" si="3"/>
        <v>-1024</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-119512</v>
      </c>
      <c r="J26" s="65">
        <v>-781715</v>
      </c>
      <c r="K26" s="65">
        <v>0</v>
      </c>
      <c r="L26" s="65">
        <v>0</v>
      </c>
      <c r="M26" s="65">
        <v>0</v>
      </c>
      <c r="N26" s="65">
        <v>-102369</v>
      </c>
      <c r="O26" s="65">
        <v>0</v>
      </c>
      <c r="P26" s="65">
        <v>0</v>
      </c>
      <c r="Q26" s="65">
        <v>0</v>
      </c>
      <c r="R26" s="65">
        <v>0</v>
      </c>
      <c r="S26" s="65">
        <v>6025772</v>
      </c>
      <c r="T26" s="65">
        <v>-5022176</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42489900</v>
      </c>
      <c r="I29" s="68">
        <f t="shared" ref="I29:W29" si="5">SUM(I10:I28)</f>
        <v>0</v>
      </c>
      <c r="J29" s="68">
        <f t="shared" si="5"/>
        <v>0</v>
      </c>
      <c r="K29" s="68">
        <f t="shared" si="5"/>
        <v>0</v>
      </c>
      <c r="L29" s="68">
        <f t="shared" si="5"/>
        <v>0</v>
      </c>
      <c r="M29" s="68">
        <f t="shared" si="5"/>
        <v>0</v>
      </c>
      <c r="N29" s="68">
        <f t="shared" si="5"/>
        <v>0</v>
      </c>
      <c r="O29" s="68">
        <f t="shared" si="5"/>
        <v>5466714</v>
      </c>
      <c r="P29" s="68">
        <f t="shared" si="5"/>
        <v>0</v>
      </c>
      <c r="Q29" s="68">
        <f t="shared" si="5"/>
        <v>0</v>
      </c>
      <c r="R29" s="68">
        <f t="shared" si="5"/>
        <v>0</v>
      </c>
      <c r="S29" s="68">
        <f t="shared" si="5"/>
        <v>-18899560</v>
      </c>
      <c r="T29" s="68">
        <f t="shared" si="5"/>
        <v>-1825365</v>
      </c>
      <c r="U29" s="68">
        <f t="shared" si="5"/>
        <v>27231689</v>
      </c>
      <c r="V29" s="68">
        <f t="shared" si="5"/>
        <v>0</v>
      </c>
      <c r="W29" s="68">
        <f t="shared" si="5"/>
        <v>27231689</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-513475</v>
      </c>
      <c r="P31" s="66">
        <f t="shared" si="6"/>
        <v>0</v>
      </c>
      <c r="Q31" s="66">
        <f t="shared" si="6"/>
        <v>0</v>
      </c>
      <c r="R31" s="66">
        <f t="shared" si="6"/>
        <v>0</v>
      </c>
      <c r="S31" s="66">
        <f t="shared" si="6"/>
        <v>512451</v>
      </c>
      <c r="T31" s="66">
        <f t="shared" si="6"/>
        <v>0</v>
      </c>
      <c r="U31" s="66">
        <f t="shared" si="6"/>
        <v>-1024</v>
      </c>
      <c r="V31" s="66">
        <f t="shared" si="6"/>
        <v>0</v>
      </c>
      <c r="W31" s="66">
        <f t="shared" si="6"/>
        <v>-1024</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-513475</v>
      </c>
      <c r="P32" s="66">
        <f t="shared" si="7"/>
        <v>0</v>
      </c>
      <c r="Q32" s="66">
        <f t="shared" si="7"/>
        <v>0</v>
      </c>
      <c r="R32" s="66">
        <f t="shared" si="7"/>
        <v>0</v>
      </c>
      <c r="S32" s="66">
        <f t="shared" si="7"/>
        <v>512451</v>
      </c>
      <c r="T32" s="66">
        <f t="shared" si="7"/>
        <v>-1825365</v>
      </c>
      <c r="U32" s="66">
        <f t="shared" si="7"/>
        <v>-1826389</v>
      </c>
      <c r="V32" s="66">
        <f t="shared" si="7"/>
        <v>0</v>
      </c>
      <c r="W32" s="66">
        <f t="shared" si="7"/>
        <v>-1826389</v>
      </c>
    </row>
    <row r="33" spans="1:23" ht="30.75" customHeight="1">
      <c r="A33" s="291" t="s">
        <v>346</v>
      </c>
      <c r="B33" s="291"/>
      <c r="C33" s="291"/>
      <c r="D33" s="291"/>
      <c r="E33" s="291"/>
      <c r="F33" s="291"/>
      <c r="G33" s="8">
        <v>26</v>
      </c>
      <c r="H33" s="68">
        <f>SUM(H21:H28)</f>
        <v>0</v>
      </c>
      <c r="I33" s="68">
        <f t="shared" ref="I33:W33" si="8">SUM(I21:I28)</f>
        <v>-119512</v>
      </c>
      <c r="J33" s="68">
        <f t="shared" si="8"/>
        <v>-781715</v>
      </c>
      <c r="K33" s="68">
        <f t="shared" si="8"/>
        <v>0</v>
      </c>
      <c r="L33" s="68">
        <f t="shared" si="8"/>
        <v>0</v>
      </c>
      <c r="M33" s="68">
        <f t="shared" si="8"/>
        <v>0</v>
      </c>
      <c r="N33" s="68">
        <f t="shared" si="8"/>
        <v>-102369</v>
      </c>
      <c r="O33" s="68">
        <f t="shared" si="8"/>
        <v>0</v>
      </c>
      <c r="P33" s="68">
        <f t="shared" si="8"/>
        <v>0</v>
      </c>
      <c r="Q33" s="68">
        <f t="shared" si="8"/>
        <v>0</v>
      </c>
      <c r="R33" s="68">
        <f t="shared" si="8"/>
        <v>0</v>
      </c>
      <c r="S33" s="68">
        <f t="shared" si="8"/>
        <v>6025772</v>
      </c>
      <c r="T33" s="68">
        <f t="shared" si="8"/>
        <v>-5022176</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42489900</v>
      </c>
      <c r="I35" s="65">
        <v>0</v>
      </c>
      <c r="J35" s="65">
        <v>0</v>
      </c>
      <c r="K35" s="65">
        <v>0</v>
      </c>
      <c r="L35" s="65">
        <v>0</v>
      </c>
      <c r="M35" s="65">
        <v>0</v>
      </c>
      <c r="N35" s="65">
        <v>0</v>
      </c>
      <c r="O35" s="65">
        <v>5466714</v>
      </c>
      <c r="P35" s="65">
        <v>0</v>
      </c>
      <c r="Q35" s="65">
        <v>0</v>
      </c>
      <c r="R35" s="65">
        <v>0</v>
      </c>
      <c r="S35" s="65">
        <v>-18899560</v>
      </c>
      <c r="T35" s="65">
        <v>-1825365</v>
      </c>
      <c r="U35" s="69">
        <f t="shared" ref="U35:U37" si="9">H35+I35+J35+K35-L35+M35+N35+O35+P35+Q35+R35+S35+T35</f>
        <v>27231689</v>
      </c>
      <c r="V35" s="65">
        <v>0</v>
      </c>
      <c r="W35" s="69">
        <f t="shared" ref="W35:W37" si="10">U35+V35</f>
        <v>27231689</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42489900</v>
      </c>
      <c r="I38" s="69">
        <f t="shared" ref="I38:W38" si="11">I35+I36+I37</f>
        <v>0</v>
      </c>
      <c r="J38" s="69">
        <f t="shared" si="11"/>
        <v>0</v>
      </c>
      <c r="K38" s="69">
        <f t="shared" si="11"/>
        <v>0</v>
      </c>
      <c r="L38" s="69">
        <f t="shared" si="11"/>
        <v>0</v>
      </c>
      <c r="M38" s="69">
        <f t="shared" si="11"/>
        <v>0</v>
      </c>
      <c r="N38" s="69">
        <f t="shared" si="11"/>
        <v>0</v>
      </c>
      <c r="O38" s="69">
        <f t="shared" si="11"/>
        <v>5466714</v>
      </c>
      <c r="P38" s="69">
        <f t="shared" si="11"/>
        <v>0</v>
      </c>
      <c r="Q38" s="69">
        <f t="shared" si="11"/>
        <v>0</v>
      </c>
      <c r="R38" s="69">
        <f t="shared" si="11"/>
        <v>0</v>
      </c>
      <c r="S38" s="69">
        <f t="shared" si="11"/>
        <v>-18899560</v>
      </c>
      <c r="T38" s="69">
        <f t="shared" si="11"/>
        <v>-1825365</v>
      </c>
      <c r="U38" s="69">
        <f t="shared" si="11"/>
        <v>27231689</v>
      </c>
      <c r="V38" s="69">
        <f t="shared" si="11"/>
        <v>0</v>
      </c>
      <c r="W38" s="69">
        <f t="shared" si="11"/>
        <v>27231689</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-700919</v>
      </c>
      <c r="U39" s="69">
        <f t="shared" ref="U39:U56" si="12">H39+I39+J39+K39-L39+M39+N39+O39+P39+Q39+R39+S39+T39</f>
        <v>-700919</v>
      </c>
      <c r="V39" s="65">
        <v>0</v>
      </c>
      <c r="W39" s="69">
        <f t="shared" ref="W39:W56" si="13">U39+V39</f>
        <v>-700919</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-6476</v>
      </c>
      <c r="T44" s="65">
        <v>0</v>
      </c>
      <c r="U44" s="69">
        <f t="shared" si="12"/>
        <v>-6476</v>
      </c>
      <c r="V44" s="65">
        <v>0</v>
      </c>
      <c r="W44" s="69">
        <f t="shared" si="13"/>
        <v>-6476</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-1825365</v>
      </c>
      <c r="T54" s="65">
        <v>1825365</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42489900</v>
      </c>
      <c r="I57" s="70">
        <f t="shared" ref="I57:W57" si="14">SUM(I38:I56)</f>
        <v>0</v>
      </c>
      <c r="J57" s="70">
        <f t="shared" si="14"/>
        <v>0</v>
      </c>
      <c r="K57" s="70">
        <f t="shared" si="14"/>
        <v>0</v>
      </c>
      <c r="L57" s="70">
        <f t="shared" si="14"/>
        <v>0</v>
      </c>
      <c r="M57" s="70">
        <f t="shared" si="14"/>
        <v>0</v>
      </c>
      <c r="N57" s="70">
        <f t="shared" si="14"/>
        <v>0</v>
      </c>
      <c r="O57" s="70">
        <f t="shared" si="14"/>
        <v>5466714</v>
      </c>
      <c r="P57" s="70">
        <f t="shared" si="14"/>
        <v>0</v>
      </c>
      <c r="Q57" s="70">
        <f t="shared" si="14"/>
        <v>0</v>
      </c>
      <c r="R57" s="70">
        <f t="shared" si="14"/>
        <v>0</v>
      </c>
      <c r="S57" s="70">
        <f t="shared" si="14"/>
        <v>-20731401</v>
      </c>
      <c r="T57" s="70">
        <f t="shared" si="14"/>
        <v>-700919</v>
      </c>
      <c r="U57" s="70">
        <f t="shared" si="14"/>
        <v>26524294</v>
      </c>
      <c r="V57" s="70">
        <f t="shared" si="14"/>
        <v>0</v>
      </c>
      <c r="W57" s="70">
        <f t="shared" si="14"/>
        <v>26524294</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-6476</v>
      </c>
      <c r="T59" s="69">
        <f t="shared" si="15"/>
        <v>0</v>
      </c>
      <c r="U59" s="69">
        <f t="shared" si="15"/>
        <v>-6476</v>
      </c>
      <c r="V59" s="69">
        <f t="shared" si="15"/>
        <v>0</v>
      </c>
      <c r="W59" s="69">
        <f t="shared" si="15"/>
        <v>-6476</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-6476</v>
      </c>
      <c r="T60" s="69">
        <f t="shared" si="16"/>
        <v>-700919</v>
      </c>
      <c r="U60" s="69">
        <f t="shared" si="16"/>
        <v>-707395</v>
      </c>
      <c r="V60" s="69">
        <f t="shared" si="16"/>
        <v>0</v>
      </c>
      <c r="W60" s="69">
        <f t="shared" si="16"/>
        <v>-707395</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-1825365</v>
      </c>
      <c r="T61" s="70">
        <f t="shared" si="17"/>
        <v>1825365</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22baa3bd-a2fa-4ea9-9ebb-3a9c6a55952b"/>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cp:lastModifiedBy>
  <cp:lastPrinted>2020-04-29T12:19:06Z</cp:lastPrinted>
  <dcterms:created xsi:type="dcterms:W3CDTF">2008-10-17T11:51:54Z</dcterms:created>
  <dcterms:modified xsi:type="dcterms:W3CDTF">2020-04-30T07:35:19Z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