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konsolidirani\jelsa konsolidirani 3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K14" i="19"/>
  <c r="K61" i="19" s="1"/>
  <c r="H57" i="20"/>
  <c r="H59" i="20" s="1"/>
  <c r="J60" i="19"/>
  <c r="W61" i="22"/>
  <c r="I47" i="21"/>
  <c r="I49" i="21" s="1"/>
  <c r="I51" i="21" s="1"/>
  <c r="I34" i="21"/>
  <c r="I55" i="20"/>
  <c r="K60" i="19"/>
  <c r="I14" i="19"/>
  <c r="I61" i="19" s="1"/>
  <c r="I63" i="19" s="1"/>
  <c r="H61" i="19"/>
  <c r="H72" i="18"/>
  <c r="I75" i="18"/>
  <c r="I131" i="18"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K62" i="19"/>
  <c r="K68" i="19" s="1"/>
  <c r="K64" i="19"/>
  <c r="H64" i="19"/>
  <c r="I64" i="19"/>
  <c r="I62" i="19"/>
  <c r="I72" i="18"/>
  <c r="H62" i="19"/>
  <c r="H66" i="19" s="1"/>
  <c r="H63" i="19"/>
  <c r="J62" i="19"/>
  <c r="J66" i="19" s="1"/>
  <c r="J64" i="19"/>
  <c r="K66" i="19" l="1"/>
  <c r="K67" i="19"/>
  <c r="H67" i="19"/>
  <c r="I67" i="19"/>
  <c r="I66" i="19"/>
  <c r="I68" i="19"/>
  <c r="H68" i="19"/>
  <c r="J67" i="19"/>
  <c r="J68" i="19"/>
</calcChain>
</file>

<file path=xl/sharedStrings.xml><?xml version="1.0" encoding="utf-8"?>
<sst xmlns="http://schemas.openxmlformats.org/spreadsheetml/2006/main" count="523" uniqueCount="461">
  <si>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</si>
  <si>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</si>
  <si>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</si>
  <si>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</si>
  <si>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</si>
  <si>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</si>
  <si>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</si>
  <si>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</si>
  <si>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</si>
  <si>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</si>
  <si>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</si>
  <si>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</si>
  <si>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</si>
  <si>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</si>
  <si>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</si>
  <si>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</si>
  <si>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</si>
  <si>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</si>
  <si>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</si>
  <si>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</si>
  <si>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</si>
  <si>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</si>
  <si>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</si>
  <si>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</si>
  <si>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</si>
  <si>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</si>
  <si>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</si>
  <si>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</si>
  <si>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</si>
  <si>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</si>
  <si>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</si>
  <si>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</si>
  <si>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</si>
  <si>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</si>
  <si>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</si>
  <si>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</si>
  <si>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</si>
  <si>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</si>
  <si>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</si>
  <si>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</si>
  <si>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</si>
  <si>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</si>
  <si>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</si>
  <si>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</si>
  <si>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</si>
  <si>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</si>
  <si>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</si>
  <si>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</si>
  <si>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</si>
  <si>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</si>
  <si>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</si>
  <si>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</si>
  <si>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</si>
  <si>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</si>
  <si>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</si>
  <si>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</si>
  <si>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</si>
  <si>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</si>
  <si>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</si>
  <si>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</si>
  <si>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</si>
  <si>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</si>
  <si>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</si>
  <si>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</si>
  <si>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</si>
  <si>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</si>
  <si>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</si>
  <si>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</si>
  <si>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</si>
  <si>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</si>
  <si>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</si>
  <si>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</si>
  <si>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</si>
  <si>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</si>
  <si>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</si>
  <si>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</si>
  <si>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</si>
  <si>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</si>
  <si>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</si>
  <si>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</si>
  <si>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</si>
  <si>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</si>
  <si>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</si>
  <si>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</si>
  <si>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</si>
  <si>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</si>
  <si>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</si>
  <si>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</si>
  <si>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</si>
  <si>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</si>
  <si>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</si>
  <si>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</si>
  <si>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</si>
  <si>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</si>
  <si>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</si>
  <si>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</si>
  <si>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</si>
  <si>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</si>
  <si>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</si>
  <si>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</si>
  <si>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</si>
  <si>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</si>
  <si>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</si>
  <si>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</si>
  <si>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</si>
  <si>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</si>
  <si>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</si>
  <si>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</si>
  <si>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</si>
  <si>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</si>
  <si>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</si>
  <si>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</si>
  <si>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</si>
  <si>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</si>
  <si>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</si>
  <si>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</si>
  <si>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</si>
  <si>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</si>
  <si>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</si>
  <si>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</si>
  <si>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</si>
  <si>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</si>
  <si>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</si>
  <si>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</si>
  <si>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</si>
  <si>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</si>
  <si>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</si>
  <si>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</si>
  <si>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</si>
  <si>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</si>
  <si>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</si>
  <si>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</si>
  <si>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</si>
  <si>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</si>
  <si>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</si>
  <si>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</si>
  <si>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</si>
  <si>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</si>
  <si>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</si>
  <si>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</si>
  <si>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</si>
  <si>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</si>
  <si>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</si>
  <si>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</si>
  <si>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</si>
  <si>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</si>
  <si>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</si>
  <si>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</si>
  <si>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</si>
  <si>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</si>
  <si>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</si>
  <si>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</si>
  <si>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</si>
  <si>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</si>
  <si>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</si>
  <si>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</si>
  <si>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</si>
  <si>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</si>
  <si>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</si>
  <si>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</si>
  <si>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</si>
  <si>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</si>
  <si>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</si>
  <si>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</si>
  <si>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</si>
  <si>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</si>
  <si>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</si>
  <si>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</si>
  <si>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</si>
  <si>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</si>
  <si>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</si>
  <si>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</si>
  <si>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</si>
  <si>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</si>
  <si>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</si>
  <si>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</si>
  <si>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</si>
  <si>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</si>
  <si>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</si>
  <si>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</si>
  <si>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</si>
  <si>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</si>
  <si>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</si>
  <si>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</si>
  <si>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</si>
  <si>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</si>
  <si>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</si>
  <si>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</si>
  <si>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</si>
  <si>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</si>
  <si>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</si>
  <si>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</si>
  <si>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</si>
  <si>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</si>
  <si>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</si>
  <si>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</si>
  <si>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</si>
  <si>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</si>
  <si>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</si>
  <si>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</si>
  <si>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</si>
  <si>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</si>
  <si>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</si>
  <si>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</si>
  <si>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</si>
  <si>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</si>
  <si>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</si>
  <si>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</si>
  <si>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</si>
  <si>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</si>
  <si>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</si>
  <si>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</si>
  <si>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</si>
  <si>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</si>
  <si>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</si>
  <si>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</si>
  <si>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</si>
  <si>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</si>
  <si>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</si>
  <si>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</si>
  <si>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</si>
  <si>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</si>
  <si>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</si>
  <si>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</si>
  <si>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</si>
  <si>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</si>
  <si>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</si>
  <si>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</si>
  <si>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</si>
  <si>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</si>
  <si>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</si>
  <si>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</si>
  <si>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</si>
  <si>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</si>
  <si>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</si>
  <si>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</si>
  <si>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</si>
  <si>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</si>
  <si>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</si>
  <si>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</si>
  <si>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</si>
  <si>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</si>
  <si>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</si>
  <si>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</si>
  <si>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</si>
  <si>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</si>
  <si>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</si>
  <si>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</si>
  <si>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</si>
  <si>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</si>
  <si>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</si>
  <si>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</si>
  <si>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</si>
  <si>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</si>
  <si>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</si>
  <si>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</si>
  <si>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</si>
  <si>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</si>
  <si>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</si>
  <si>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</si>
  <si>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</si>
  <si>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</si>
  <si>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</si>
  <si>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</si>
  <si>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</si>
  <si>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</si>
  <si>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</si>
  <si>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</si>
  <si>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</si>
  <si>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</si>
  <si>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</si>
  <si>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</si>
  <si>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</si>
  <si>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</si>
  <si>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</si>
  <si>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</si>
  <si>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</si>
  <si>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</si>
  <si>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</si>
  <si>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</si>
  <si>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</si>
  <si>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</si>
  <si>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</si>
  <si>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</si>
  <si>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</si>
  <si>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</si>
  <si>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</si>
  <si>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</si>
  <si>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</si>
  <si>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</si>
  <si>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</si>
  <si>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</si>
  <si>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</si>
  <si>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</si>
  <si>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</si>
  <si>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</si>
  <si>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</si>
  <si>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</si>
  <si>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</si>
  <si>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</si>
  <si>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</si>
  <si>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</si>
  <si>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</si>
  <si>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</si>
  <si>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</si>
  <si>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</si>
  <si>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</si>
  <si>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</si>
  <si>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</si>
  <si>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</si>
  <si>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</si>
  <si>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</si>
  <si>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</si>
  <si>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</si>
  <si>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</si>
  <si>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</si>
  <si>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</si>
  <si>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</si>
  <si>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</si>
  <si>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</si>
  <si>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</si>
  <si>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</si>
  <si>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</si>
  <si>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</si>
  <si>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</si>
  <si>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</si>
  <si>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</si>
  <si>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</si>
  <si>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</si>
  <si>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</si>
  <si>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</si>
  <si>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</si>
  <si>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</si>
  <si>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</si>
  <si>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</si>
  <si>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</si>
  <si>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</si>
  <si>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</si>
  <si>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</si>
  <si>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</si>
  <si>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</si>
  <si>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</si>
  <si>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</si>
  <si>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</si>
  <si>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</si>
  <si>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</si>
  <si>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</si>
  <si>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</si>
  <si>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</si>
  <si>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</si>
  <si>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</si>
  <si>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</si>
  <si>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</si>
  <si>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</si>
  <si>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</si>
  <si>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</si>
  <si>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</si>
  <si>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</si>
  <si>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</si>
  <si>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</si>
  <si>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</si>
  <si>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</si>
  <si>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</si>
  <si>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</si>
  <si>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</si>
  <si>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</si>
  <si>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</si>
  <si>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</si>
  <si>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</si>
  <si>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</si>
  <si>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</si>
  <si>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</si>
  <si>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</si>
  <si>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</si>
  <si>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</si>
  <si>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</si>
  <si>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</si>
  <si>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</si>
  <si>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</si>
  <si>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</si>
  <si>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</si>
  <si>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</si>
  <si>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</si>
  <si>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</si>
  <si>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</si>
  <si>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</si>
  <si>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</si>
  <si>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</si>
  <si>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</si>
  <si>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</si>
  <si>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</si>
  <si>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</si>
  <si>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</si>
  <si>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</si>
  <si>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</si>
  <si>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</si>
  <si>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</si>
  <si>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</si>
  <si>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</si>
  <si>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</si>
  <si>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</si>
  <si>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</si>
  <si>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</si>
  <si>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</si>
  <si>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</si>
  <si>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</si>
  <si>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</si>
  <si>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</si>
  <si>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</si>
  <si>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</si>
  <si>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</si>
  <si>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</si>
  <si>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</si>
  <si>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</si>
  <si>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</si>
  <si>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</si>
  <si>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</si>
  <si>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</si>
  <si>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</si>
  <si>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</si>
  <si>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</si>
  <si>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</si>
  <si>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</si>
  <si>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</si>
  <si>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</si>
  <si>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</si>
  <si>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</si>
  <si>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</si>
  <si>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</si>
  <si>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</si>
  <si>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</si>
  <si>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</si>
  <si>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</si>
  <si>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</si>
  <si>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</si>
  <si>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060004761</t>
  </si>
  <si>
    <t>51177655549</t>
  </si>
  <si>
    <t>1618</t>
  </si>
  <si>
    <t>HR</t>
  </si>
  <si>
    <t>7478000090XHCRVTBU35</t>
  </si>
  <si>
    <t>JELSA d.d.</t>
  </si>
  <si>
    <t>Jelsa</t>
  </si>
  <si>
    <t>Jelsa 246</t>
  </si>
  <si>
    <t>info@adriatiq.com</t>
  </si>
  <si>
    <t>www.jelsadd.com</t>
  </si>
  <si>
    <t>HOTEL HVAR d.o.o.</t>
  </si>
  <si>
    <t>Jelsa, Jelsa 893</t>
  </si>
  <si>
    <t>FONTANA HOTEL APARTMANI d.o.o.</t>
  </si>
  <si>
    <t>Jelsa, Jelsa 94</t>
  </si>
  <si>
    <t>Bilan Sandra</t>
  </si>
  <si>
    <t>022/571-939</t>
  </si>
  <si>
    <t>sandra.bilan@adriatiq.com</t>
  </si>
  <si>
    <t>Obveznik:________JELSA d.d_______________________________________</t>
  </si>
  <si>
    <t>Obveznik: ______JELSA d.d._________________________________________________</t>
  </si>
  <si>
    <t>Obveznik: _______JELSA d.d._______________________________________</t>
  </si>
  <si>
    <t>ANIS REVIZIJA d.o.o.</t>
  </si>
  <si>
    <t>Paško Anić-Antić</t>
  </si>
  <si>
    <t xml:space="preserve">stanje na dan 30.09.2019 </t>
  </si>
  <si>
    <t>u razdoblju 01.01.2019 do 30.09.2019</t>
  </si>
  <si>
    <t>u razdoblju 01.01.2019. do 30.09.2019.</t>
  </si>
  <si>
    <r>
      <t>BILJEŠKE UZ FINANCIJSKE IZVJEŠTAJE - TFI
(sastavljaju se za tromjesečna izvještajna razdoblja)
Naziv izdavatelja:   _______</t>
    </r>
    <r>
      <rPr>
        <u/>
        <sz val="10"/>
        <rFont val="Arial"/>
        <family val="2"/>
        <charset val="238"/>
      </rPr>
      <t>JELSA d.d.</t>
    </r>
    <r>
      <rPr>
        <sz val="10"/>
        <rFont val="Arial"/>
        <family val="2"/>
        <charset val="238"/>
      </rPr>
      <t>___________________________
OIB:   __________</t>
    </r>
    <r>
      <rPr>
        <u/>
        <sz val="10"/>
        <rFont val="Arial"/>
        <family val="2"/>
        <charset val="238"/>
      </rPr>
      <t>51177655549</t>
    </r>
    <r>
      <rPr>
        <sz val="10"/>
        <rFont val="Arial"/>
        <family val="2"/>
        <charset val="238"/>
      </rPr>
      <t>___________________________
Izvještajno razdoblje: _____</t>
    </r>
    <r>
      <rPr>
        <u/>
        <sz val="10"/>
        <rFont val="Arial"/>
        <family val="2"/>
        <charset val="238"/>
      </rPr>
      <t>01.01.2019 - 30.09.2019</t>
    </r>
    <r>
      <rPr>
        <sz val="10"/>
        <rFont val="Arial"/>
        <family val="2"/>
        <charset val="238"/>
      </rPr>
      <t xml:space="preserve">___________________
U prva tri kvartala 2019. godine nije bilo promjena u računovodstvenim politikama u odnosu na godišnje izvješće za 2018. godinu.                                                                                                                                                              Od značajnijih događaja treba napomenuti da je u drugom kvartalu tekuće godine došlo do promjene većinskog vlasnika grupe,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a novi vjerovnik je većinski vlasnik grupe. Tekuće poslovanje odvija se uobičajeno.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ovom razdoblju poslovni prihodi premašuju poslovne rashode te je u ovom razdoblju evidentiran dobitak.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</si>
</sst>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2" sqref="A2:J2"/>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43738</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434</v>
      </c>
      <c r="D11" s="164"/>
      <c r="E11" s="91"/>
      <c r="F11" s="129" t="s">
        <v>417</v>
      </c>
      <c r="G11" s="167"/>
      <c r="H11" s="145" t="s">
        <v>438</v>
      </c>
      <c r="I11" s="146"/>
      <c r="J11" s="92"/>
    </row>
    <row r="12" spans="1:20" ht="14.45" customHeight="1">
      <c r="A12" s="93"/>
      <c r="B12" s="94"/>
      <c r="C12" s="94"/>
      <c r="D12" s="94"/>
      <c r="E12" s="172"/>
      <c r="F12" s="172"/>
      <c r="G12" s="172"/>
      <c r="H12" s="172"/>
      <c r="I12" s="95"/>
      <c r="J12" s="92"/>
    </row>
    <row r="13" spans="1:20" ht="21" customHeight="1">
      <c r="A13" s="128" t="s">
        <v>408</v>
      </c>
      <c r="B13" s="167"/>
      <c r="C13" s="163" t="s">
        <v>435</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436</v>
      </c>
      <c r="D15" s="164"/>
      <c r="E15" s="168"/>
      <c r="F15" s="159"/>
      <c r="G15" s="97" t="s">
        <v>418</v>
      </c>
      <c r="H15" s="145" t="s">
        <v>439</v>
      </c>
      <c r="I15" s="146"/>
      <c r="J15" s="98"/>
    </row>
    <row r="16" spans="1:20" ht="10.9" customHeight="1">
      <c r="A16" s="91"/>
      <c r="B16" s="95"/>
      <c r="C16" s="94"/>
      <c r="D16" s="94"/>
      <c r="E16" s="135"/>
      <c r="F16" s="135"/>
      <c r="G16" s="135"/>
      <c r="H16" s="135"/>
      <c r="I16" s="94"/>
      <c r="J16" s="96"/>
    </row>
    <row r="17" spans="1:10" ht="22.9" customHeight="1">
      <c r="A17" s="99"/>
      <c r="B17" s="97" t="s">
        <v>419</v>
      </c>
      <c r="C17" s="163" t="s">
        <v>437</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440</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21465</v>
      </c>
      <c r="D21" s="146"/>
      <c r="E21" s="135"/>
      <c r="F21" s="135"/>
      <c r="G21" s="136" t="s">
        <v>441</v>
      </c>
      <c r="H21" s="137"/>
      <c r="I21" s="137"/>
      <c r="J21" s="138"/>
    </row>
    <row r="22" spans="1:10">
      <c r="A22" s="93"/>
      <c r="B22" s="94"/>
      <c r="C22" s="94"/>
      <c r="D22" s="94"/>
      <c r="E22" s="135"/>
      <c r="F22" s="135"/>
      <c r="G22" s="135"/>
      <c r="H22" s="135"/>
      <c r="I22" s="94"/>
      <c r="J22" s="96"/>
    </row>
    <row r="23" spans="1:10">
      <c r="A23" s="157" t="s">
        <v>397</v>
      </c>
      <c r="B23" s="158"/>
      <c r="C23" s="136" t="s">
        <v>442</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443</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444</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159</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t="s">
        <v>445</v>
      </c>
      <c r="B37" s="152"/>
      <c r="C37" s="152"/>
      <c r="D37" s="152"/>
      <c r="E37" s="151" t="s">
        <v>446</v>
      </c>
      <c r="F37" s="152"/>
      <c r="G37" s="152"/>
      <c r="H37" s="152"/>
      <c r="I37" s="153"/>
      <c r="J37" s="111">
        <v>2293161</v>
      </c>
    </row>
    <row r="38" spans="1:10">
      <c r="A38" s="93"/>
      <c r="B38" s="94"/>
      <c r="C38" s="101"/>
      <c r="D38" s="155"/>
      <c r="E38" s="155"/>
      <c r="F38" s="155"/>
      <c r="G38" s="155"/>
      <c r="H38" s="155"/>
      <c r="I38" s="155"/>
      <c r="J38" s="96"/>
    </row>
    <row r="39" spans="1:10">
      <c r="A39" s="151" t="s">
        <v>447</v>
      </c>
      <c r="B39" s="152"/>
      <c r="C39" s="152"/>
      <c r="D39" s="153"/>
      <c r="E39" s="151" t="s">
        <v>448</v>
      </c>
      <c r="F39" s="152"/>
      <c r="G39" s="152"/>
      <c r="H39" s="152"/>
      <c r="I39" s="153"/>
      <c r="J39" s="102">
        <v>2510944</v>
      </c>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t="s">
        <v>427</v>
      </c>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449</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450</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451</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t="s">
        <v>455</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t="s">
        <v>456</v>
      </c>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457</v>
      </c>
      <c r="B2" s="196"/>
      <c r="C2" s="196"/>
      <c r="D2" s="196"/>
      <c r="E2" s="196"/>
      <c r="F2" s="196"/>
      <c r="G2" s="196"/>
      <c r="H2" s="196"/>
      <c r="I2" s="196"/>
    </row>
    <row r="3" spans="1:9">
      <c r="A3" s="197" t="s">
        <v>355</v>
      </c>
      <c r="B3" s="198"/>
      <c r="C3" s="198"/>
      <c r="D3" s="198"/>
      <c r="E3" s="198"/>
      <c r="F3" s="198"/>
      <c r="G3" s="198"/>
      <c r="H3" s="198"/>
      <c r="I3" s="198"/>
    </row>
    <row r="4" spans="1:9">
      <c r="A4" s="199" t="s">
        <v>452</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121163811</v>
      </c>
      <c r="I9" s="34">
        <f>I10+I17+I27+I38+I43</f>
        <v>122829446</v>
      </c>
    </row>
    <row r="10" spans="1:9" ht="12.75" customHeight="1">
      <c r="A10" s="190" t="s">
        <v>5</v>
      </c>
      <c r="B10" s="190"/>
      <c r="C10" s="190"/>
      <c r="D10" s="190"/>
      <c r="E10" s="190"/>
      <c r="F10" s="190"/>
      <c r="G10" s="16">
        <v>3</v>
      </c>
      <c r="H10" s="34">
        <f>H11+H12+H13+H14+H15+H16</f>
        <v>30493</v>
      </c>
      <c r="I10" s="34">
        <f>I11+I12+I13+I14+I15+I16</f>
        <v>14614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14614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26281</v>
      </c>
      <c r="I16" s="33">
        <v>0</v>
      </c>
    </row>
    <row r="17" spans="1:9" ht="12.75" customHeight="1">
      <c r="A17" s="190" t="s">
        <v>12</v>
      </c>
      <c r="B17" s="190"/>
      <c r="C17" s="190"/>
      <c r="D17" s="190"/>
      <c r="E17" s="190"/>
      <c r="F17" s="190"/>
      <c r="G17" s="16">
        <v>10</v>
      </c>
      <c r="H17" s="34">
        <f>H18+H19+H20+H21+H22+H23+H24+H25+H26</f>
        <v>121133318</v>
      </c>
      <c r="I17" s="34">
        <f>I18+I19+I20+I21+I22+I23+I24+I25+I26</f>
        <v>120085140</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112075747</v>
      </c>
      <c r="I19" s="33">
        <v>111024823</v>
      </c>
    </row>
    <row r="20" spans="1:9" ht="12.75" customHeight="1">
      <c r="A20" s="186" t="s">
        <v>15</v>
      </c>
      <c r="B20" s="186"/>
      <c r="C20" s="186"/>
      <c r="D20" s="186"/>
      <c r="E20" s="186"/>
      <c r="F20" s="186"/>
      <c r="G20" s="15">
        <v>13</v>
      </c>
      <c r="H20" s="33">
        <v>618778</v>
      </c>
      <c r="I20" s="33">
        <v>640866</v>
      </c>
    </row>
    <row r="21" spans="1:9" ht="12.75" customHeight="1">
      <c r="A21" s="186" t="s">
        <v>16</v>
      </c>
      <c r="B21" s="186"/>
      <c r="C21" s="186"/>
      <c r="D21" s="186"/>
      <c r="E21" s="186"/>
      <c r="F21" s="186"/>
      <c r="G21" s="15">
        <v>14</v>
      </c>
      <c r="H21" s="33">
        <v>76548</v>
      </c>
      <c r="I21" s="33">
        <v>89846</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144862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0</v>
      </c>
      <c r="I27" s="34">
        <f>SUM(I28:I37)</f>
        <v>1633000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1633000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1096692</v>
      </c>
    </row>
    <row r="39" spans="1:9" ht="12.75" customHeight="1">
      <c r="A39" s="186" t="s">
        <v>34</v>
      </c>
      <c r="B39" s="186"/>
      <c r="C39" s="186"/>
      <c r="D39" s="186"/>
      <c r="E39" s="186"/>
      <c r="F39" s="186"/>
      <c r="G39" s="15">
        <v>32</v>
      </c>
      <c r="H39" s="33">
        <v>0</v>
      </c>
      <c r="I39" s="33">
        <v>1096692</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17708152</v>
      </c>
      <c r="I44" s="34">
        <f>I45+I53+I60+I70</f>
        <v>24821220</v>
      </c>
    </row>
    <row r="45" spans="1:9" ht="12.75" customHeight="1">
      <c r="A45" s="190" t="s">
        <v>39</v>
      </c>
      <c r="B45" s="190"/>
      <c r="C45" s="190"/>
      <c r="D45" s="190"/>
      <c r="E45" s="190"/>
      <c r="F45" s="190"/>
      <c r="G45" s="16">
        <v>38</v>
      </c>
      <c r="H45" s="34">
        <f>SUM(H46:H52)</f>
        <v>379970</v>
      </c>
      <c r="I45" s="34">
        <f>SUM(I46:I52)</f>
        <v>510031</v>
      </c>
    </row>
    <row r="46" spans="1:9" ht="12.75" customHeight="1">
      <c r="A46" s="186" t="s">
        <v>40</v>
      </c>
      <c r="B46" s="186"/>
      <c r="C46" s="186"/>
      <c r="D46" s="186"/>
      <c r="E46" s="186"/>
      <c r="F46" s="186"/>
      <c r="G46" s="15">
        <v>39</v>
      </c>
      <c r="H46" s="33">
        <v>355093</v>
      </c>
      <c r="I46" s="33">
        <v>490005</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24877</v>
      </c>
      <c r="I50" s="33">
        <v>20026</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4824743</v>
      </c>
      <c r="I53" s="34">
        <f>SUM(I54:I59)</f>
        <v>7801123</v>
      </c>
    </row>
    <row r="54" spans="1:9" ht="12.75" customHeight="1">
      <c r="A54" s="186" t="s">
        <v>48</v>
      </c>
      <c r="B54" s="186"/>
      <c r="C54" s="186"/>
      <c r="D54" s="186"/>
      <c r="E54" s="186"/>
      <c r="F54" s="186"/>
      <c r="G54" s="15">
        <v>47</v>
      </c>
      <c r="H54" s="33">
        <v>2848743</v>
      </c>
      <c r="I54" s="33">
        <v>2236052</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753974</v>
      </c>
      <c r="I56" s="33">
        <v>4682816</v>
      </c>
    </row>
    <row r="57" spans="1:9" ht="12.75" customHeight="1">
      <c r="A57" s="186" t="s">
        <v>51</v>
      </c>
      <c r="B57" s="186"/>
      <c r="C57" s="186"/>
      <c r="D57" s="186"/>
      <c r="E57" s="186"/>
      <c r="F57" s="186"/>
      <c r="G57" s="15">
        <v>50</v>
      </c>
      <c r="H57" s="33">
        <v>119170</v>
      </c>
      <c r="I57" s="33">
        <v>126807</v>
      </c>
    </row>
    <row r="58" spans="1:9" ht="12.75" customHeight="1">
      <c r="A58" s="186" t="s">
        <v>52</v>
      </c>
      <c r="B58" s="186"/>
      <c r="C58" s="186"/>
      <c r="D58" s="186"/>
      <c r="E58" s="186"/>
      <c r="F58" s="186"/>
      <c r="G58" s="15">
        <v>51</v>
      </c>
      <c r="H58" s="33">
        <v>673120</v>
      </c>
      <c r="I58" s="33">
        <v>416349</v>
      </c>
    </row>
    <row r="59" spans="1:9" ht="12.75" customHeight="1">
      <c r="A59" s="186" t="s">
        <v>53</v>
      </c>
      <c r="B59" s="186"/>
      <c r="C59" s="186"/>
      <c r="D59" s="186"/>
      <c r="E59" s="186"/>
      <c r="F59" s="186"/>
      <c r="G59" s="15">
        <v>52</v>
      </c>
      <c r="H59" s="33">
        <v>429736</v>
      </c>
      <c r="I59" s="33">
        <v>339099</v>
      </c>
    </row>
    <row r="60" spans="1:9" ht="12.75" customHeight="1">
      <c r="A60" s="190" t="s">
        <v>54</v>
      </c>
      <c r="B60" s="190"/>
      <c r="C60" s="190"/>
      <c r="D60" s="190"/>
      <c r="E60" s="190"/>
      <c r="F60" s="190"/>
      <c r="G60" s="16">
        <v>53</v>
      </c>
      <c r="H60" s="34">
        <f>SUM(H61:H69)</f>
        <v>11892442</v>
      </c>
      <c r="I60" s="34">
        <f>SUM(I61:I69)</f>
        <v>13865983</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10953042</v>
      </c>
      <c r="I63" s="33">
        <v>10579783</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939400</v>
      </c>
      <c r="I68" s="33">
        <v>3286200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610997</v>
      </c>
      <c r="I70" s="33">
        <v>2644083</v>
      </c>
    </row>
    <row r="71" spans="1:9" ht="12.75" customHeight="1">
      <c r="A71" s="187" t="s">
        <v>58</v>
      </c>
      <c r="B71" s="187"/>
      <c r="C71" s="187"/>
      <c r="D71" s="187"/>
      <c r="E71" s="187"/>
      <c r="F71" s="187"/>
      <c r="G71" s="15">
        <v>64</v>
      </c>
      <c r="H71" s="33">
        <v>106509</v>
      </c>
      <c r="I71" s="33">
        <v>83707</v>
      </c>
    </row>
    <row r="72" spans="1:9" ht="12.75" customHeight="1">
      <c r="A72" s="188" t="s">
        <v>383</v>
      </c>
      <c r="B72" s="188"/>
      <c r="C72" s="188"/>
      <c r="D72" s="188"/>
      <c r="E72" s="188"/>
      <c r="F72" s="188"/>
      <c r="G72" s="16">
        <v>65</v>
      </c>
      <c r="H72" s="34">
        <f>H8+H9+H44+H71</f>
        <v>138978472</v>
      </c>
      <c r="I72" s="34">
        <f>I8+I9+I44+I71</f>
        <v>147734373</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86676131</v>
      </c>
      <c r="I75" s="34">
        <f>I76+I77+I78+I84+I85+I89+I92+I95</f>
        <v>92182216</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90" t="s">
        <v>63</v>
      </c>
      <c r="B78" s="190"/>
      <c r="C78" s="190"/>
      <c r="D78" s="190"/>
      <c r="E78" s="190"/>
      <c r="F78" s="190"/>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-3926720</v>
      </c>
      <c r="I89" s="34">
        <f>I90-I91</f>
        <v>-2018678</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3926720</v>
      </c>
      <c r="I91" s="33">
        <v>2018678</v>
      </c>
    </row>
    <row r="92" spans="1:9" ht="12.75" customHeight="1">
      <c r="A92" s="190" t="s">
        <v>77</v>
      </c>
      <c r="B92" s="190"/>
      <c r="C92" s="190"/>
      <c r="D92" s="190"/>
      <c r="E92" s="190"/>
      <c r="F92" s="190"/>
      <c r="G92" s="16">
        <v>84</v>
      </c>
      <c r="H92" s="34">
        <f>H93-H94</f>
        <v>1908042</v>
      </c>
      <c r="I92" s="34">
        <f>I93-I94</f>
        <v>5506085</v>
      </c>
    </row>
    <row r="93" spans="1:9" ht="12.75" customHeight="1">
      <c r="A93" s="186" t="s">
        <v>78</v>
      </c>
      <c r="B93" s="186"/>
      <c r="C93" s="186"/>
      <c r="D93" s="186"/>
      <c r="E93" s="186"/>
      <c r="F93" s="186"/>
      <c r="G93" s="15">
        <v>85</v>
      </c>
      <c r="H93" s="33">
        <v>1908042</v>
      </c>
      <c r="I93" s="33">
        <v>5506085</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32215508</v>
      </c>
      <c r="I103" s="34">
        <f>SUM(I104:I114)</f>
        <v>35041357</v>
      </c>
    </row>
    <row r="104" spans="1:9" ht="12.75" customHeight="1">
      <c r="A104" s="186" t="s">
        <v>87</v>
      </c>
      <c r="B104" s="186"/>
      <c r="C104" s="186"/>
      <c r="D104" s="186"/>
      <c r="E104" s="186"/>
      <c r="F104" s="186"/>
      <c r="G104" s="15">
        <v>96</v>
      </c>
      <c r="H104" s="33">
        <v>28290050</v>
      </c>
      <c r="I104" s="33">
        <v>31735396</v>
      </c>
    </row>
    <row r="105" spans="1:9" ht="24.6" customHeight="1">
      <c r="A105" s="186" t="s">
        <v>88</v>
      </c>
      <c r="B105" s="186"/>
      <c r="C105" s="186"/>
      <c r="D105" s="186"/>
      <c r="E105" s="186"/>
      <c r="F105" s="186"/>
      <c r="G105" s="15">
        <v>97</v>
      </c>
      <c r="H105" s="33">
        <v>948679</v>
      </c>
      <c r="I105" s="33">
        <v>154033</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859909</v>
      </c>
    </row>
    <row r="109" spans="1:9" ht="12.75" customHeight="1">
      <c r="A109" s="186" t="s">
        <v>92</v>
      </c>
      <c r="B109" s="186"/>
      <c r="C109" s="186"/>
      <c r="D109" s="186"/>
      <c r="E109" s="186"/>
      <c r="F109" s="186"/>
      <c r="G109" s="15">
        <v>101</v>
      </c>
      <c r="H109" s="33">
        <v>75691</v>
      </c>
      <c r="I109" s="33">
        <v>79968</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13317471</v>
      </c>
      <c r="I115" s="34">
        <f>SUM(I116:I129)</f>
        <v>13734157</v>
      </c>
    </row>
    <row r="116" spans="1:9" ht="12.75" customHeight="1">
      <c r="A116" s="186" t="s">
        <v>87</v>
      </c>
      <c r="B116" s="186"/>
      <c r="C116" s="186"/>
      <c r="D116" s="186"/>
      <c r="E116" s="186"/>
      <c r="F116" s="186"/>
      <c r="G116" s="15">
        <v>108</v>
      </c>
      <c r="H116" s="33">
        <v>651147</v>
      </c>
      <c r="I116" s="33">
        <v>732680</v>
      </c>
    </row>
    <row r="117" spans="1:9" ht="22.15" customHeight="1">
      <c r="A117" s="186" t="s">
        <v>88</v>
      </c>
      <c r="B117" s="186"/>
      <c r="C117" s="186"/>
      <c r="D117" s="186"/>
      <c r="E117" s="186"/>
      <c r="F117" s="186"/>
      <c r="G117" s="15">
        <v>109</v>
      </c>
      <c r="H117" s="33">
        <v>3826358</v>
      </c>
      <c r="I117" s="33">
        <v>6241439</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17034</v>
      </c>
      <c r="I120" s="33">
        <v>225000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548127</v>
      </c>
      <c r="I122" s="33">
        <v>740771</v>
      </c>
    </row>
    <row r="123" spans="1:9" ht="12.75" customHeight="1">
      <c r="A123" s="186" t="s">
        <v>94</v>
      </c>
      <c r="B123" s="186"/>
      <c r="C123" s="186"/>
      <c r="D123" s="186"/>
      <c r="E123" s="186"/>
      <c r="F123" s="186"/>
      <c r="G123" s="15">
        <v>115</v>
      </c>
      <c r="H123" s="33">
        <v>1195997</v>
      </c>
      <c r="I123" s="33">
        <v>3131071</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446821</v>
      </c>
      <c r="I125" s="33">
        <v>847465</v>
      </c>
    </row>
    <row r="126" spans="1:9">
      <c r="A126" s="186" t="s">
        <v>99</v>
      </c>
      <c r="B126" s="186"/>
      <c r="C126" s="186"/>
      <c r="D126" s="186"/>
      <c r="E126" s="186"/>
      <c r="F126" s="186"/>
      <c r="G126" s="15">
        <v>118</v>
      </c>
      <c r="H126" s="33">
        <v>6620481</v>
      </c>
      <c r="I126" s="33">
        <v>1798733</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11506</v>
      </c>
      <c r="I129" s="33">
        <v>16998</v>
      </c>
    </row>
    <row r="130" spans="1:9" ht="22.15" customHeight="1">
      <c r="A130" s="187" t="s">
        <v>103</v>
      </c>
      <c r="B130" s="187"/>
      <c r="C130" s="187"/>
      <c r="D130" s="187"/>
      <c r="E130" s="187"/>
      <c r="F130" s="187"/>
      <c r="G130" s="15">
        <v>122</v>
      </c>
      <c r="H130" s="33">
        <v>6769362</v>
      </c>
      <c r="I130" s="33">
        <v>6776643</v>
      </c>
    </row>
    <row r="131" spans="1:9">
      <c r="A131" s="188" t="s">
        <v>388</v>
      </c>
      <c r="B131" s="188"/>
      <c r="C131" s="188"/>
      <c r="D131" s="188"/>
      <c r="E131" s="188"/>
      <c r="F131" s="188"/>
      <c r="G131" s="16">
        <v>123</v>
      </c>
      <c r="H131" s="34">
        <f>H75+H96+H103+H115+H130</f>
        <v>138978472</v>
      </c>
      <c r="I131" s="34">
        <f>I75+I96+I103+I115+I130</f>
        <v>147734373</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458</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453</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27685778</v>
      </c>
      <c r="I8" s="37">
        <f>SUM(I9:I13)</f>
        <v>21279260</v>
      </c>
      <c r="J8" s="37">
        <f>SUM(J9:J13)</f>
        <v>28575790</v>
      </c>
      <c r="K8" s="37">
        <f>SUM(K9:K13)</f>
        <v>21699003</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27319214</v>
      </c>
      <c r="I10" s="33">
        <v>21006020</v>
      </c>
      <c r="J10" s="33">
        <v>28108068</v>
      </c>
      <c r="K10" s="33">
        <v>21387173</v>
      </c>
    </row>
    <row r="11" spans="1:11">
      <c r="A11" s="186" t="s">
        <v>123</v>
      </c>
      <c r="B11" s="186"/>
      <c r="C11" s="186"/>
      <c r="D11" s="186"/>
      <c r="E11" s="186"/>
      <c r="F11" s="186"/>
      <c r="G11" s="15">
        <v>128</v>
      </c>
      <c r="H11" s="33">
        <v>5624</v>
      </c>
      <c r="I11" s="33">
        <v>5624</v>
      </c>
      <c r="J11" s="33">
        <v>9103</v>
      </c>
      <c r="K11" s="33">
        <v>7374</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360940</v>
      </c>
      <c r="I13" s="33">
        <v>267616</v>
      </c>
      <c r="J13" s="33">
        <v>458619</v>
      </c>
      <c r="K13" s="33">
        <v>304456</v>
      </c>
    </row>
    <row r="14" spans="1:11">
      <c r="A14" s="214" t="s">
        <v>126</v>
      </c>
      <c r="B14" s="214"/>
      <c r="C14" s="214"/>
      <c r="D14" s="214"/>
      <c r="E14" s="214"/>
      <c r="F14" s="214"/>
      <c r="G14" s="20">
        <v>131</v>
      </c>
      <c r="H14" s="37">
        <f>H15+H16+H20+H24+H25+H26+H29+H36</f>
        <v>22561434</v>
      </c>
      <c r="I14" s="37">
        <f>I15+I16+I20+I24+I25+I26+I29+I36</f>
        <v>11395846</v>
      </c>
      <c r="J14" s="37">
        <f>J15+J16+J20+J24+J25+J26+J29+J36</f>
        <v>23325019</v>
      </c>
      <c r="K14" s="37">
        <f>K15+K16+K20+K24+K25+K26+K29+K36</f>
        <v>12582515</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13090563</v>
      </c>
      <c r="I16" s="37">
        <f>SUM(I17:I19)</f>
        <v>7342453</v>
      </c>
      <c r="J16" s="37">
        <f>SUM(J17:J19)</f>
        <v>12873970</v>
      </c>
      <c r="K16" s="37">
        <f>SUM(K17:K19)</f>
        <v>7872429</v>
      </c>
    </row>
    <row r="17" spans="1:11">
      <c r="A17" s="216" t="s">
        <v>128</v>
      </c>
      <c r="B17" s="216"/>
      <c r="C17" s="216"/>
      <c r="D17" s="216"/>
      <c r="E17" s="216"/>
      <c r="F17" s="216"/>
      <c r="G17" s="15">
        <v>134</v>
      </c>
      <c r="H17" s="33">
        <v>7084903</v>
      </c>
      <c r="I17" s="33">
        <v>4689698</v>
      </c>
      <c r="J17" s="33">
        <v>7587861</v>
      </c>
      <c r="K17" s="33">
        <v>4826363</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6005660</v>
      </c>
      <c r="I19" s="33">
        <v>2652755</v>
      </c>
      <c r="J19" s="33">
        <v>5286109</v>
      </c>
      <c r="K19" s="33">
        <v>3046066</v>
      </c>
    </row>
    <row r="20" spans="1:11">
      <c r="A20" s="215" t="s">
        <v>131</v>
      </c>
      <c r="B20" s="215"/>
      <c r="C20" s="215"/>
      <c r="D20" s="215"/>
      <c r="E20" s="215"/>
      <c r="F20" s="215"/>
      <c r="G20" s="20">
        <v>137</v>
      </c>
      <c r="H20" s="37">
        <f>SUM(H21:H23)</f>
        <v>7063805</v>
      </c>
      <c r="I20" s="37">
        <f>SUM(I21:I23)</f>
        <v>3251441</v>
      </c>
      <c r="J20" s="37">
        <f>SUM(J21:J23)</f>
        <v>7328316</v>
      </c>
      <c r="K20" s="37">
        <f>SUM(K21:K23)</f>
        <v>3164763</v>
      </c>
    </row>
    <row r="21" spans="1:11">
      <c r="A21" s="216" t="s">
        <v>109</v>
      </c>
      <c r="B21" s="216"/>
      <c r="C21" s="216"/>
      <c r="D21" s="216"/>
      <c r="E21" s="216"/>
      <c r="F21" s="216"/>
      <c r="G21" s="15">
        <v>138</v>
      </c>
      <c r="H21" s="33">
        <v>4632182</v>
      </c>
      <c r="I21" s="33">
        <v>2143968</v>
      </c>
      <c r="J21" s="33">
        <v>4825627</v>
      </c>
      <c r="K21" s="33">
        <v>2115977</v>
      </c>
    </row>
    <row r="22" spans="1:11">
      <c r="A22" s="216" t="s">
        <v>110</v>
      </c>
      <c r="B22" s="216"/>
      <c r="C22" s="216"/>
      <c r="D22" s="216"/>
      <c r="E22" s="216"/>
      <c r="F22" s="216"/>
      <c r="G22" s="15">
        <v>139</v>
      </c>
      <c r="H22" s="33">
        <v>1513317</v>
      </c>
      <c r="I22" s="33">
        <v>685236</v>
      </c>
      <c r="J22" s="33">
        <v>1592097</v>
      </c>
      <c r="K22" s="33">
        <v>659712</v>
      </c>
    </row>
    <row r="23" spans="1:11">
      <c r="A23" s="216" t="s">
        <v>111</v>
      </c>
      <c r="B23" s="216"/>
      <c r="C23" s="216"/>
      <c r="D23" s="216"/>
      <c r="E23" s="216"/>
      <c r="F23" s="216"/>
      <c r="G23" s="15">
        <v>140</v>
      </c>
      <c r="H23" s="33">
        <v>918306</v>
      </c>
      <c r="I23" s="33">
        <v>422237</v>
      </c>
      <c r="J23" s="33">
        <v>910592</v>
      </c>
      <c r="K23" s="33">
        <v>389074</v>
      </c>
    </row>
    <row r="24" spans="1:11">
      <c r="A24" s="186" t="s">
        <v>112</v>
      </c>
      <c r="B24" s="186"/>
      <c r="C24" s="186"/>
      <c r="D24" s="186"/>
      <c r="E24" s="186"/>
      <c r="F24" s="186"/>
      <c r="G24" s="15">
        <v>141</v>
      </c>
      <c r="H24" s="33">
        <v>1085003</v>
      </c>
      <c r="I24" s="33">
        <v>366037</v>
      </c>
      <c r="J24" s="33">
        <v>1087000</v>
      </c>
      <c r="K24" s="33">
        <v>366758</v>
      </c>
    </row>
    <row r="25" spans="1:11">
      <c r="A25" s="186" t="s">
        <v>113</v>
      </c>
      <c r="B25" s="186"/>
      <c r="C25" s="186"/>
      <c r="D25" s="186"/>
      <c r="E25" s="186"/>
      <c r="F25" s="186"/>
      <c r="G25" s="15">
        <v>142</v>
      </c>
      <c r="H25" s="33">
        <v>1067818</v>
      </c>
      <c r="I25" s="33">
        <v>406681</v>
      </c>
      <c r="J25" s="33">
        <v>1448084</v>
      </c>
      <c r="K25" s="33">
        <v>652687</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254245</v>
      </c>
      <c r="I36" s="33">
        <v>29234</v>
      </c>
      <c r="J36" s="33">
        <v>587649</v>
      </c>
      <c r="K36" s="33">
        <v>525878</v>
      </c>
    </row>
    <row r="37" spans="1:11">
      <c r="A37" s="214" t="s">
        <v>142</v>
      </c>
      <c r="B37" s="214"/>
      <c r="C37" s="214"/>
      <c r="D37" s="214"/>
      <c r="E37" s="214"/>
      <c r="F37" s="214"/>
      <c r="G37" s="20">
        <v>154</v>
      </c>
      <c r="H37" s="37">
        <f>SUM(H38:H47)</f>
        <v>601821</v>
      </c>
      <c r="I37" s="37">
        <f>SUM(I38:I47)</f>
        <v>48890</v>
      </c>
      <c r="J37" s="37">
        <f>SUM(J38:J47)</f>
        <v>414592</v>
      </c>
      <c r="K37" s="37">
        <f>SUM(K38:K47)</f>
        <v>120991</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130360</v>
      </c>
      <c r="I40" s="33">
        <v>35977</v>
      </c>
      <c r="J40" s="33">
        <v>258745</v>
      </c>
      <c r="K40" s="33">
        <v>103552</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377894</v>
      </c>
      <c r="I42" s="33">
        <v>0</v>
      </c>
      <c r="J42" s="33">
        <v>3402</v>
      </c>
      <c r="K42" s="33">
        <v>0</v>
      </c>
    </row>
    <row r="43" spans="1:11">
      <c r="A43" s="186" t="s">
        <v>148</v>
      </c>
      <c r="B43" s="186"/>
      <c r="C43" s="186"/>
      <c r="D43" s="186"/>
      <c r="E43" s="186"/>
      <c r="F43" s="186"/>
      <c r="G43" s="15">
        <v>160</v>
      </c>
      <c r="H43" s="33">
        <v>13928</v>
      </c>
      <c r="I43" s="33">
        <v>8167</v>
      </c>
      <c r="J43" s="33">
        <v>26310</v>
      </c>
      <c r="K43" s="33">
        <v>9134</v>
      </c>
    </row>
    <row r="44" spans="1:11">
      <c r="A44" s="186" t="s">
        <v>149</v>
      </c>
      <c r="B44" s="186"/>
      <c r="C44" s="186"/>
      <c r="D44" s="186"/>
      <c r="E44" s="186"/>
      <c r="F44" s="186"/>
      <c r="G44" s="15">
        <v>161</v>
      </c>
      <c r="H44" s="33">
        <v>1401</v>
      </c>
      <c r="I44" s="33">
        <v>3</v>
      </c>
      <c r="J44" s="33">
        <v>13091</v>
      </c>
      <c r="K44" s="33">
        <v>1</v>
      </c>
    </row>
    <row r="45" spans="1:11">
      <c r="A45" s="186" t="s">
        <v>150</v>
      </c>
      <c r="B45" s="186"/>
      <c r="C45" s="186"/>
      <c r="D45" s="186"/>
      <c r="E45" s="186"/>
      <c r="F45" s="186"/>
      <c r="G45" s="15">
        <v>162</v>
      </c>
      <c r="H45" s="33">
        <v>78238</v>
      </c>
      <c r="I45" s="33">
        <v>4743</v>
      </c>
      <c r="J45" s="33">
        <v>113044</v>
      </c>
      <c r="K45" s="33">
        <v>8304</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66318</v>
      </c>
      <c r="I48" s="37">
        <f>SUM(I49:I55)</f>
        <v>15996</v>
      </c>
      <c r="J48" s="37">
        <f>SUM(J49:J55)</f>
        <v>159278</v>
      </c>
      <c r="K48" s="37">
        <f>SUM(K49:K55)</f>
        <v>60230</v>
      </c>
    </row>
    <row r="49" spans="1:11" ht="25.15" customHeight="1">
      <c r="A49" s="186" t="s">
        <v>154</v>
      </c>
      <c r="B49" s="186"/>
      <c r="C49" s="186"/>
      <c r="D49" s="186"/>
      <c r="E49" s="186"/>
      <c r="F49" s="186"/>
      <c r="G49" s="15">
        <v>166</v>
      </c>
      <c r="H49" s="33">
        <v>3164</v>
      </c>
      <c r="I49" s="33">
        <v>3164</v>
      </c>
      <c r="J49" s="33">
        <v>120336</v>
      </c>
      <c r="K49" s="33">
        <v>49094</v>
      </c>
    </row>
    <row r="50" spans="1:11">
      <c r="A50" s="210" t="s">
        <v>155</v>
      </c>
      <c r="B50" s="210"/>
      <c r="C50" s="210"/>
      <c r="D50" s="210"/>
      <c r="E50" s="210"/>
      <c r="F50" s="210"/>
      <c r="G50" s="15">
        <v>167</v>
      </c>
      <c r="H50" s="33">
        <v>0</v>
      </c>
      <c r="I50" s="33">
        <v>0</v>
      </c>
      <c r="J50" s="33">
        <v>8331</v>
      </c>
      <c r="K50" s="33">
        <v>0</v>
      </c>
    </row>
    <row r="51" spans="1:11">
      <c r="A51" s="210" t="s">
        <v>156</v>
      </c>
      <c r="B51" s="210"/>
      <c r="C51" s="210"/>
      <c r="D51" s="210"/>
      <c r="E51" s="210"/>
      <c r="F51" s="210"/>
      <c r="G51" s="15">
        <v>168</v>
      </c>
      <c r="H51" s="33">
        <v>30833</v>
      </c>
      <c r="I51" s="33">
        <v>1676</v>
      </c>
      <c r="J51" s="33">
        <v>6907</v>
      </c>
      <c r="K51" s="33">
        <v>4375</v>
      </c>
    </row>
    <row r="52" spans="1:11">
      <c r="A52" s="210" t="s">
        <v>157</v>
      </c>
      <c r="B52" s="210"/>
      <c r="C52" s="210"/>
      <c r="D52" s="210"/>
      <c r="E52" s="210"/>
      <c r="F52" s="210"/>
      <c r="G52" s="15">
        <v>169</v>
      </c>
      <c r="H52" s="33">
        <v>32239</v>
      </c>
      <c r="I52" s="33">
        <v>11119</v>
      </c>
      <c r="J52" s="33">
        <v>23369</v>
      </c>
      <c r="K52" s="33">
        <v>6463</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82</v>
      </c>
      <c r="I55" s="33">
        <v>37</v>
      </c>
      <c r="J55" s="33">
        <v>335</v>
      </c>
      <c r="K55" s="33">
        <v>298</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28287599</v>
      </c>
      <c r="I60" s="37">
        <f t="shared" ref="I60:K60" si="0">I8+I37+I56+I57</f>
        <v>21328150</v>
      </c>
      <c r="J60" s="37">
        <f t="shared" si="0"/>
        <v>28990382</v>
      </c>
      <c r="K60" s="37">
        <f t="shared" si="0"/>
        <v>21819994</v>
      </c>
    </row>
    <row r="61" spans="1:11">
      <c r="A61" s="214" t="s">
        <v>166</v>
      </c>
      <c r="B61" s="214"/>
      <c r="C61" s="214"/>
      <c r="D61" s="214"/>
      <c r="E61" s="214"/>
      <c r="F61" s="214"/>
      <c r="G61" s="20">
        <v>178</v>
      </c>
      <c r="H61" s="37">
        <f>H14+H48+H58+H59</f>
        <v>22627752</v>
      </c>
      <c r="I61" s="37">
        <f t="shared" ref="I61:K61" si="1">I14+I48+I58+I59</f>
        <v>11411842</v>
      </c>
      <c r="J61" s="37">
        <f t="shared" si="1"/>
        <v>23484297</v>
      </c>
      <c r="K61" s="37">
        <f t="shared" si="1"/>
        <v>12642745</v>
      </c>
    </row>
    <row r="62" spans="1:11">
      <c r="A62" s="214" t="s">
        <v>167</v>
      </c>
      <c r="B62" s="214"/>
      <c r="C62" s="214"/>
      <c r="D62" s="214"/>
      <c r="E62" s="214"/>
      <c r="F62" s="214"/>
      <c r="G62" s="20">
        <v>179</v>
      </c>
      <c r="H62" s="37">
        <f>H60-H61</f>
        <v>5659847</v>
      </c>
      <c r="I62" s="37">
        <f t="shared" ref="I62:K62" si="2">I60-I61</f>
        <v>9916308</v>
      </c>
      <c r="J62" s="37">
        <f t="shared" si="2"/>
        <v>5506085</v>
      </c>
      <c r="K62" s="37">
        <f t="shared" si="2"/>
        <v>9177249</v>
      </c>
    </row>
    <row r="63" spans="1:11">
      <c r="A63" s="213" t="s">
        <v>168</v>
      </c>
      <c r="B63" s="213"/>
      <c r="C63" s="213"/>
      <c r="D63" s="213"/>
      <c r="E63" s="213"/>
      <c r="F63" s="213"/>
      <c r="G63" s="20">
        <v>180</v>
      </c>
      <c r="H63" s="37">
        <f>+IF((H60-H61)&gt;0,(H60-H61),0)</f>
        <v>5659847</v>
      </c>
      <c r="I63" s="37">
        <f t="shared" ref="I63:K63" si="3">+IF((I60-I61)&gt;0,(I60-I61),0)</f>
        <v>9916308</v>
      </c>
      <c r="J63" s="37">
        <f t="shared" si="3"/>
        <v>5506085</v>
      </c>
      <c r="K63" s="37">
        <f t="shared" si="3"/>
        <v>9177249</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5659847</v>
      </c>
      <c r="I66" s="37">
        <f t="shared" ref="I66:K66" si="5">I62-I65</f>
        <v>9916308</v>
      </c>
      <c r="J66" s="37">
        <f t="shared" si="5"/>
        <v>5506085</v>
      </c>
      <c r="K66" s="37">
        <f t="shared" si="5"/>
        <v>9177249</v>
      </c>
    </row>
    <row r="67" spans="1:11">
      <c r="A67" s="213" t="s">
        <v>171</v>
      </c>
      <c r="B67" s="213"/>
      <c r="C67" s="213"/>
      <c r="D67" s="213"/>
      <c r="E67" s="213"/>
      <c r="F67" s="213"/>
      <c r="G67" s="20">
        <v>184</v>
      </c>
      <c r="H67" s="37">
        <f>+IF((H62-H65)&gt;0,(H62-H65),0)</f>
        <v>5659847</v>
      </c>
      <c r="I67" s="37">
        <f t="shared" ref="I67:K67" si="6">+IF((I62-I65)&gt;0,(I62-I65),0)</f>
        <v>9916308</v>
      </c>
      <c r="J67" s="37">
        <f t="shared" si="6"/>
        <v>5506085</v>
      </c>
      <c r="K67" s="37">
        <f t="shared" si="6"/>
        <v>9177249</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5659847</v>
      </c>
      <c r="I85" s="39">
        <f>I86+I87</f>
        <v>9916308</v>
      </c>
      <c r="J85" s="39">
        <f>J86+J87</f>
        <v>5506085</v>
      </c>
      <c r="K85" s="39">
        <f>K86+K87</f>
        <v>9177249</v>
      </c>
    </row>
    <row r="86" spans="1:11">
      <c r="A86" s="209" t="s">
        <v>189</v>
      </c>
      <c r="B86" s="209"/>
      <c r="C86" s="209"/>
      <c r="D86" s="209"/>
      <c r="E86" s="209"/>
      <c r="F86" s="209"/>
      <c r="G86" s="15">
        <v>200</v>
      </c>
      <c r="H86" s="40">
        <v>5659847</v>
      </c>
      <c r="I86" s="40">
        <v>9916308</v>
      </c>
      <c r="J86" s="40">
        <v>5506085</v>
      </c>
      <c r="K86" s="40">
        <v>9177249</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5659847</v>
      </c>
      <c r="I89" s="40">
        <v>9916308</v>
      </c>
      <c r="J89" s="40">
        <v>5506085</v>
      </c>
      <c r="K89" s="40">
        <v>9177249</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5659847</v>
      </c>
      <c r="I101" s="39">
        <f>I89+I100</f>
        <v>9916308</v>
      </c>
      <c r="J101" s="39">
        <f>J89+J100</f>
        <v>5506085</v>
      </c>
      <c r="K101" s="39">
        <f>K89+K100</f>
        <v>9177249</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5659847</v>
      </c>
      <c r="I103" s="39">
        <f>I104+I105</f>
        <v>9916308</v>
      </c>
      <c r="J103" s="39">
        <f>J104+J105</f>
        <v>5506085</v>
      </c>
      <c r="K103" s="39">
        <f>K104+K105</f>
        <v>9177249</v>
      </c>
    </row>
    <row r="104" spans="1:11">
      <c r="A104" s="209" t="s">
        <v>117</v>
      </c>
      <c r="B104" s="209"/>
      <c r="C104" s="209"/>
      <c r="D104" s="209"/>
      <c r="E104" s="209"/>
      <c r="F104" s="209"/>
      <c r="G104" s="15">
        <v>216</v>
      </c>
      <c r="H104" s="40">
        <v>5659847</v>
      </c>
      <c r="I104" s="40">
        <v>9916308</v>
      </c>
      <c r="J104" s="40">
        <v>5506085</v>
      </c>
      <c r="K104" s="40">
        <v>9177249</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459</v>
      </c>
      <c r="B2" s="196"/>
      <c r="C2" s="196"/>
      <c r="D2" s="196"/>
      <c r="E2" s="196"/>
      <c r="F2" s="196"/>
      <c r="G2" s="196"/>
      <c r="H2" s="196"/>
      <c r="I2" s="196"/>
    </row>
    <row r="3" spans="1:9">
      <c r="A3" s="263" t="s">
        <v>355</v>
      </c>
      <c r="B3" s="264"/>
      <c r="C3" s="264"/>
      <c r="D3" s="264"/>
      <c r="E3" s="264"/>
      <c r="F3" s="264"/>
      <c r="G3" s="264"/>
      <c r="H3" s="264"/>
      <c r="I3" s="264"/>
    </row>
    <row r="4" spans="1:9">
      <c r="A4" s="262" t="s">
        <v>454</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5659847</v>
      </c>
      <c r="I8" s="43">
        <v>5506085</v>
      </c>
    </row>
    <row r="9" spans="1:9" ht="12.75" customHeight="1">
      <c r="A9" s="257" t="s">
        <v>211</v>
      </c>
      <c r="B9" s="258"/>
      <c r="C9" s="258"/>
      <c r="D9" s="258"/>
      <c r="E9" s="258"/>
      <c r="F9" s="259"/>
      <c r="G9" s="25">
        <v>2</v>
      </c>
      <c r="H9" s="44">
        <f>H10+H11+H12+H13+H14+H15+H16+H17</f>
        <v>532070</v>
      </c>
      <c r="I9" s="44">
        <f>I10+I11+I12+I13+I14+I15+I16+I17</f>
        <v>809242</v>
      </c>
    </row>
    <row r="10" spans="1:9" ht="12.75" customHeight="1">
      <c r="A10" s="254" t="s">
        <v>212</v>
      </c>
      <c r="B10" s="255"/>
      <c r="C10" s="255"/>
      <c r="D10" s="255"/>
      <c r="E10" s="255"/>
      <c r="F10" s="256"/>
      <c r="G10" s="26">
        <v>3</v>
      </c>
      <c r="H10" s="45">
        <v>1085003</v>
      </c>
      <c r="I10" s="45">
        <v>1087000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-145689</v>
      </c>
      <c r="I13" s="45">
        <v>-298146</v>
      </c>
    </row>
    <row r="14" spans="1:9" ht="12.75" customHeight="1">
      <c r="A14" s="254" t="s">
        <v>216</v>
      </c>
      <c r="B14" s="255"/>
      <c r="C14" s="255"/>
      <c r="D14" s="255"/>
      <c r="E14" s="255"/>
      <c r="F14" s="256"/>
      <c r="G14" s="26">
        <v>7</v>
      </c>
      <c r="H14" s="45">
        <v>33997</v>
      </c>
      <c r="I14" s="45">
        <v>127243</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-441241</v>
      </c>
      <c r="I16" s="45">
        <v>-106855</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6191917</v>
      </c>
      <c r="I18" s="44">
        <f>I8+I9</f>
        <v>6315327</v>
      </c>
    </row>
    <row r="19" spans="1:9" ht="12.75" customHeight="1">
      <c r="A19" s="257" t="s">
        <v>220</v>
      </c>
      <c r="B19" s="258"/>
      <c r="C19" s="258"/>
      <c r="D19" s="258"/>
      <c r="E19" s="258"/>
      <c r="F19" s="259"/>
      <c r="G19" s="25">
        <v>12</v>
      </c>
      <c r="H19" s="44">
        <f>H20+H21+H22+H23</f>
        <v>-772564</v>
      </c>
      <c r="I19" s="44">
        <f>I20+I21+I22+I23</f>
        <v>-1284680</v>
      </c>
    </row>
    <row r="20" spans="1:9" ht="12.75" customHeight="1">
      <c r="A20" s="254" t="s">
        <v>221</v>
      </c>
      <c r="B20" s="255"/>
      <c r="C20" s="255"/>
      <c r="D20" s="255"/>
      <c r="E20" s="255"/>
      <c r="F20" s="256"/>
      <c r="G20" s="26">
        <v>13</v>
      </c>
      <c r="H20" s="45">
        <v>4689493</v>
      </c>
      <c r="I20" s="45">
        <v>416686</v>
      </c>
    </row>
    <row r="21" spans="1:9" ht="12.75" customHeight="1">
      <c r="A21" s="254" t="s">
        <v>222</v>
      </c>
      <c r="B21" s="255"/>
      <c r="C21" s="255"/>
      <c r="D21" s="255"/>
      <c r="E21" s="255"/>
      <c r="F21" s="256"/>
      <c r="G21" s="26">
        <v>14</v>
      </c>
      <c r="H21" s="45">
        <v>-4684332</v>
      </c>
      <c r="I21" s="45">
        <v>-2976380</v>
      </c>
    </row>
    <row r="22" spans="1:9" ht="12.75" customHeight="1">
      <c r="A22" s="254" t="s">
        <v>223</v>
      </c>
      <c r="B22" s="255"/>
      <c r="C22" s="255"/>
      <c r="D22" s="255"/>
      <c r="E22" s="255"/>
      <c r="F22" s="256"/>
      <c r="G22" s="26">
        <v>15</v>
      </c>
      <c r="H22" s="45">
        <v>-123833</v>
      </c>
      <c r="I22" s="45">
        <v>-130061</v>
      </c>
    </row>
    <row r="23" spans="1:9" ht="12.75" customHeight="1">
      <c r="A23" s="254" t="s">
        <v>224</v>
      </c>
      <c r="B23" s="255"/>
      <c r="C23" s="255"/>
      <c r="D23" s="255"/>
      <c r="E23" s="255"/>
      <c r="F23" s="256"/>
      <c r="G23" s="26">
        <v>16</v>
      </c>
      <c r="H23" s="45">
        <v>-653892</v>
      </c>
      <c r="I23" s="45">
        <v>1405075</v>
      </c>
    </row>
    <row r="24" spans="1:9" ht="12.75" customHeight="1">
      <c r="A24" s="233" t="s">
        <v>225</v>
      </c>
      <c r="B24" s="234"/>
      <c r="C24" s="234"/>
      <c r="D24" s="234"/>
      <c r="E24" s="234"/>
      <c r="F24" s="235"/>
      <c r="G24" s="25">
        <v>17</v>
      </c>
      <c r="H24" s="44">
        <f>H18+H19</f>
        <v>5419353</v>
      </c>
      <c r="I24" s="44">
        <f>I18+I19</f>
        <v>5030647</v>
      </c>
    </row>
    <row r="25" spans="1:9" ht="12.75" customHeight="1">
      <c r="A25" s="245" t="s">
        <v>226</v>
      </c>
      <c r="B25" s="246"/>
      <c r="C25" s="246"/>
      <c r="D25" s="246"/>
      <c r="E25" s="246"/>
      <c r="F25" s="247"/>
      <c r="G25" s="26">
        <v>18</v>
      </c>
      <c r="H25" s="45">
        <v>-1216948</v>
      </c>
      <c r="I25" s="45">
        <v>-1140157</v>
      </c>
    </row>
    <row r="26" spans="1:9" ht="12.75" customHeight="1">
      <c r="A26" s="245" t="s">
        <v>227</v>
      </c>
      <c r="B26" s="246"/>
      <c r="C26" s="246"/>
      <c r="D26" s="246"/>
      <c r="E26" s="246"/>
      <c r="F26" s="247"/>
      <c r="G26" s="26">
        <v>19</v>
      </c>
      <c r="H26" s="45">
        <v>-94230</v>
      </c>
      <c r="I26" s="45">
        <v>-94225</v>
      </c>
    </row>
    <row r="27" spans="1:9" ht="25.9" customHeight="1">
      <c r="A27" s="236" t="s">
        <v>228</v>
      </c>
      <c r="B27" s="237"/>
      <c r="C27" s="237"/>
      <c r="D27" s="237"/>
      <c r="E27" s="237"/>
      <c r="F27" s="238"/>
      <c r="G27" s="27">
        <v>20</v>
      </c>
      <c r="H27" s="46">
        <f>H24+H25+H26</f>
        <v>4108175</v>
      </c>
      <c r="I27" s="46">
        <f>I24+I25+I26</f>
        <v>3796265</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20</v>
      </c>
      <c r="I31" s="48">
        <v>1688</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500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20</v>
      </c>
      <c r="I35" s="49">
        <f>I29+I30+I31+I32+I33+I34</f>
        <v>2188</v>
      </c>
    </row>
    <row r="36" spans="1:9" ht="22.9" customHeight="1">
      <c r="A36" s="245" t="s">
        <v>237</v>
      </c>
      <c r="B36" s="246"/>
      <c r="C36" s="246"/>
      <c r="D36" s="246"/>
      <c r="E36" s="246"/>
      <c r="F36" s="247"/>
      <c r="G36" s="26">
        <v>28</v>
      </c>
      <c r="H36" s="48">
        <v>-160470</v>
      </c>
      <c r="I36" s="48">
        <v>-60033</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-3592492</v>
      </c>
      <c r="I38" s="48">
        <v>-4335244</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-3752962</v>
      </c>
      <c r="I41" s="49">
        <f>I36+I37+I38+I39+I40</f>
        <v>-4395277</v>
      </c>
    </row>
    <row r="42" spans="1:9" ht="29.45" customHeight="1">
      <c r="A42" s="236" t="s">
        <v>243</v>
      </c>
      <c r="B42" s="237"/>
      <c r="C42" s="237"/>
      <c r="D42" s="237"/>
      <c r="E42" s="237"/>
      <c r="F42" s="238"/>
      <c r="G42" s="27">
        <v>34</v>
      </c>
      <c r="H42" s="50">
        <f>H35+H41</f>
        <v>-3752942</v>
      </c>
      <c r="I42" s="50">
        <f>I35+I41</f>
        <v>-4393089</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2642667</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2642667</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-11983</v>
      </c>
      <c r="I51" s="48">
        <v>-12757</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-11983</v>
      </c>
      <c r="I54" s="49">
        <f>I49+I50+I51+I52+I53</f>
        <v>-12757</v>
      </c>
    </row>
    <row r="55" spans="1:9" ht="29.45" customHeight="1">
      <c r="A55" s="248" t="s">
        <v>255</v>
      </c>
      <c r="B55" s="249"/>
      <c r="C55" s="249"/>
      <c r="D55" s="249"/>
      <c r="E55" s="249"/>
      <c r="F55" s="250"/>
      <c r="G55" s="25">
        <v>46</v>
      </c>
      <c r="H55" s="49">
        <f>H48+H54</f>
        <v>-11983</v>
      </c>
      <c r="I55" s="49">
        <f>I48+I54</f>
        <v>2629910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343250</v>
      </c>
      <c r="I57" s="49">
        <f>I27+I42+I55+I56</f>
        <v>2033086</v>
      </c>
    </row>
    <row r="58" spans="1:9">
      <c r="A58" s="251" t="s">
        <v>258</v>
      </c>
      <c r="B58" s="252"/>
      <c r="C58" s="252"/>
      <c r="D58" s="252"/>
      <c r="E58" s="252"/>
      <c r="F58" s="253"/>
      <c r="G58" s="26">
        <v>49</v>
      </c>
      <c r="H58" s="48">
        <v>2448230</v>
      </c>
      <c r="I58" s="48">
        <v>610997</v>
      </c>
    </row>
    <row r="59" spans="1:9" ht="31.15" customHeight="1">
      <c r="A59" s="236" t="s">
        <v>259</v>
      </c>
      <c r="B59" s="237"/>
      <c r="C59" s="237"/>
      <c r="D59" s="237"/>
      <c r="E59" s="237"/>
      <c r="F59" s="238"/>
      <c r="G59" s="27">
        <v>50</v>
      </c>
      <c r="H59" s="50">
        <f>H57+H58</f>
        <v>2791480</v>
      </c>
      <c r="I59" s="50">
        <f>I57+I58</f>
        <v>2644083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43738</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74620310</v>
      </c>
      <c r="I7" s="65">
        <v>14059645</v>
      </c>
      <c r="J7" s="65">
        <v>0</v>
      </c>
      <c r="K7" s="65">
        <v>0</v>
      </c>
      <c r="L7" s="65">
        <v>0</v>
      </c>
      <c r="M7" s="65">
        <v>0</v>
      </c>
      <c r="N7" s="65">
        <v>14854</v>
      </c>
      <c r="O7" s="65">
        <v>0</v>
      </c>
      <c r="P7" s="65">
        <v>0</v>
      </c>
      <c r="Q7" s="65">
        <v>0</v>
      </c>
      <c r="R7" s="65">
        <v>0</v>
      </c>
      <c r="S7" s="65">
        <v>-13385186</v>
      </c>
      <c r="T7" s="65">
        <v>9458467</v>
      </c>
      <c r="U7" s="66">
        <f>H7+I7+J7+K7-L7+M7+N7+O7+P7+Q7+R7+S7+T7</f>
        <v>84768090</v>
      </c>
      <c r="V7" s="65">
        <v>0</v>
      </c>
      <c r="W7" s="66">
        <f>U7+V7</f>
        <v>84768090</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-13385186</v>
      </c>
      <c r="T10" s="66">
        <f t="shared" si="2"/>
        <v>9458467</v>
      </c>
      <c r="U10" s="66">
        <f t="shared" si="2"/>
        <v>84768090</v>
      </c>
      <c r="V10" s="66">
        <f t="shared" si="2"/>
        <v>0</v>
      </c>
      <c r="W10" s="66">
        <f t="shared" si="2"/>
        <v>84768090</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5659847</v>
      </c>
      <c r="U11" s="66">
        <f>H11+I11+J11+K11-L11+M11+N11+O11+P11+Q11+R11+S11+T11</f>
        <v>5659847</v>
      </c>
      <c r="V11" s="65">
        <v>0</v>
      </c>
      <c r="W11" s="66">
        <f t="shared" ref="W11:W28" si="3">U11+V11</f>
        <v>5659847</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9458467</v>
      </c>
      <c r="T26" s="65">
        <v>0</v>
      </c>
      <c r="U26" s="66">
        <f t="shared" si="4"/>
        <v>9458467</v>
      </c>
      <c r="V26" s="65">
        <v>0</v>
      </c>
      <c r="W26" s="66">
        <f t="shared" si="3"/>
        <v>9458467</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-9458467</v>
      </c>
      <c r="U27" s="66">
        <f t="shared" si="4"/>
        <v>-9458467</v>
      </c>
      <c r="V27" s="65">
        <v>0</v>
      </c>
      <c r="W27" s="66">
        <f t="shared" si="3"/>
        <v>-9458467</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-3926719</v>
      </c>
      <c r="T29" s="68">
        <f t="shared" si="5"/>
        <v>5659847</v>
      </c>
      <c r="U29" s="68">
        <f t="shared" si="5"/>
        <v>90427937</v>
      </c>
      <c r="V29" s="68">
        <f t="shared" si="5"/>
        <v>0</v>
      </c>
      <c r="W29" s="68">
        <f t="shared" si="5"/>
        <v>90427937</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5659847</v>
      </c>
      <c r="U32" s="66">
        <f t="shared" si="7"/>
        <v>5659847</v>
      </c>
      <c r="V32" s="66">
        <f t="shared" si="7"/>
        <v>0</v>
      </c>
      <c r="W32" s="66">
        <f t="shared" si="7"/>
        <v>5659847</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9458467</v>
      </c>
      <c r="T33" s="68">
        <f t="shared" si="8"/>
        <v>-9458467</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74620310</v>
      </c>
      <c r="I35" s="65">
        <v>14059645</v>
      </c>
      <c r="J35" s="65">
        <v>0</v>
      </c>
      <c r="K35" s="65">
        <v>0</v>
      </c>
      <c r="L35" s="65">
        <v>0</v>
      </c>
      <c r="M35" s="65">
        <v>0</v>
      </c>
      <c r="N35" s="65">
        <v>14854</v>
      </c>
      <c r="O35" s="65">
        <v>0</v>
      </c>
      <c r="P35" s="65">
        <v>0</v>
      </c>
      <c r="Q35" s="65">
        <v>0</v>
      </c>
      <c r="R35" s="65">
        <v>0</v>
      </c>
      <c r="S35" s="65">
        <v>-3926720</v>
      </c>
      <c r="T35" s="65">
        <v>1908042</v>
      </c>
      <c r="U35" s="69">
        <f t="shared" ref="U35:U37" si="9">H35+I35+J35+K35-L35+M35+N35+O35+P35+Q35+R35+S35+T35</f>
        <v>86676131</v>
      </c>
      <c r="V35" s="65">
        <v>0</v>
      </c>
      <c r="W35" s="69">
        <f t="shared" ref="W35:W37" si="10">U35+V35</f>
        <v>86676131</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-3926720</v>
      </c>
      <c r="T38" s="69">
        <f t="shared" si="11"/>
        <v>1908042</v>
      </c>
      <c r="U38" s="69">
        <f t="shared" si="11"/>
        <v>86676131</v>
      </c>
      <c r="V38" s="69">
        <f t="shared" si="11"/>
        <v>0</v>
      </c>
      <c r="W38" s="69">
        <f t="shared" si="11"/>
        <v>86676131</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5506085</v>
      </c>
      <c r="U39" s="69">
        <f t="shared" ref="U39:U56" si="12">H39+I39+J39+K39-L39+M39+N39+O39+P39+Q39+R39+S39+T39</f>
        <v>5506085</v>
      </c>
      <c r="V39" s="65">
        <v>0</v>
      </c>
      <c r="W39" s="69">
        <f t="shared" ref="W39:W56" si="13">U39+V39</f>
        <v>5506085</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1908042</v>
      </c>
      <c r="T54" s="65">
        <v>0</v>
      </c>
      <c r="U54" s="69">
        <f t="shared" si="12"/>
        <v>1908042</v>
      </c>
      <c r="V54" s="65">
        <v>0</v>
      </c>
      <c r="W54" s="69">
        <f t="shared" si="13"/>
        <v>1908042</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-1908042</v>
      </c>
      <c r="U55" s="69">
        <f t="shared" si="12"/>
        <v>-1908042</v>
      </c>
      <c r="V55" s="65">
        <v>0</v>
      </c>
      <c r="W55" s="69">
        <f t="shared" si="13"/>
        <v>-1908042</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-2018678</v>
      </c>
      <c r="T57" s="70">
        <f t="shared" si="14"/>
        <v>5506085</v>
      </c>
      <c r="U57" s="70">
        <f t="shared" si="14"/>
        <v>92182216</v>
      </c>
      <c r="V57" s="70">
        <f t="shared" si="14"/>
        <v>0</v>
      </c>
      <c r="W57" s="70">
        <f t="shared" si="14"/>
        <v>92182216</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5506085</v>
      </c>
      <c r="U60" s="69">
        <f t="shared" si="16"/>
        <v>5506085</v>
      </c>
      <c r="V60" s="69">
        <f t="shared" si="16"/>
        <v>0</v>
      </c>
      <c r="W60" s="69">
        <f t="shared" si="16"/>
        <v>5506085</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1908042</v>
      </c>
      <c r="T61" s="70">
        <f t="shared" si="17"/>
        <v>-1908042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ht="12.75" customHeight="1">
      <c r="A1" s="314" t="s">
        <v>460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2019-10-25T11:18:32Z</cp:lastPrinted>
  <dcterms:created xsi:type="dcterms:W3CDTF">2008-10-17T11:51:54Z</dcterms:created>
  <dcterms:modified xsi:type="dcterms:W3CDTF">2019-10-28T11:49:14Z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