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0\jelsa nekonsolidirani\jelsa nekonsolidirani 2020F\"/>
    </mc:Choice>
  </mc:AlternateContent>
  <xr:revisionPtr revIDLastSave="0" documentId="13_ncr:1_{D02DF440-C547-4912-87B5-BEED7241E5D7}" xr6:coauthVersionLast="47" xr6:coauthVersionMax="47" xr10:uidLastSave="{00000000-0000-0000-0000-000000000000}"/>
  <bookViews>
    <workbookView xWindow="-120" yWindow="-120" windowWidth="24240" windowHeight="1329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18" l="1"/>
  <c r="I69" i="18"/>
  <c r="I130" i="18" l="1"/>
  <c r="I129" i="18"/>
  <c r="H129" i="18"/>
  <c r="I126" i="18"/>
  <c r="I125" i="18"/>
  <c r="I123" i="18"/>
  <c r="I120" i="18"/>
  <c r="H120" i="18"/>
  <c r="I117" i="18"/>
  <c r="H117" i="18"/>
  <c r="I116" i="18"/>
  <c r="H116" i="18"/>
  <c r="I113" i="18"/>
  <c r="H113" i="18"/>
  <c r="I108" i="18"/>
  <c r="H108" i="18"/>
  <c r="H105" i="18"/>
  <c r="I104" i="18"/>
  <c r="H104" i="18"/>
  <c r="I90" i="18"/>
  <c r="I77" i="18"/>
  <c r="I76" i="18"/>
  <c r="I71" i="18"/>
  <c r="I70" i="18"/>
  <c r="I68" i="18"/>
  <c r="I63" i="18"/>
  <c r="I59" i="18"/>
  <c r="I58" i="18"/>
  <c r="I57" i="18"/>
  <c r="I56" i="18"/>
  <c r="I50" i="18"/>
  <c r="I46" i="18"/>
  <c r="I37" i="18"/>
  <c r="I30" i="18"/>
  <c r="I28" i="18"/>
  <c r="I19" i="18"/>
  <c r="I20" i="18"/>
  <c r="I21" i="18"/>
  <c r="I24" i="18"/>
  <c r="I26" i="18"/>
  <c r="I12" i="18"/>
  <c r="I54" i="19"/>
  <c r="I51" i="19"/>
  <c r="I50" i="19"/>
  <c r="I49" i="19"/>
  <c r="I48" i="19"/>
  <c r="I44" i="19"/>
  <c r="I43" i="19"/>
  <c r="I39" i="19"/>
  <c r="I23" i="20"/>
  <c r="I83" i="18" l="1"/>
  <c r="I35" i="19" l="1"/>
  <c r="I24" i="19"/>
  <c r="I23" i="19"/>
  <c r="I22" i="19"/>
  <c r="I21" i="19"/>
  <c r="I20" i="19"/>
  <c r="I18" i="19"/>
  <c r="I16" i="19"/>
  <c r="I8" i="19"/>
  <c r="I12" i="19"/>
  <c r="I9" i="19"/>
  <c r="H10" i="20"/>
  <c r="I69" i="19"/>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H47" i="21"/>
  <c r="I47" i="21"/>
  <c r="W57" i="22"/>
  <c r="I33" i="21"/>
  <c r="I27" i="21"/>
  <c r="H33" i="21"/>
  <c r="H27" i="21"/>
  <c r="I16" i="21"/>
  <c r="I19" i="21" s="1"/>
  <c r="H16" i="21"/>
  <c r="H19" i="21" s="1"/>
  <c r="I54" i="20"/>
  <c r="H54" i="20"/>
  <c r="I48" i="20"/>
  <c r="H48" i="20"/>
  <c r="I41" i="20"/>
  <c r="H41" i="20"/>
  <c r="I35" i="20"/>
  <c r="H35" i="20"/>
  <c r="I19" i="20"/>
  <c r="H19" i="20"/>
  <c r="H9" i="20"/>
  <c r="H18" i="20" s="1"/>
  <c r="I9" i="20"/>
  <c r="I55" i="20" l="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H92" i="18"/>
  <c r="I85" i="18"/>
  <c r="H85" i="18"/>
  <c r="I60" i="18"/>
  <c r="H60" i="18"/>
  <c r="H53" i="18"/>
  <c r="I53" i="18"/>
  <c r="I45" i="18"/>
  <c r="H45" i="18"/>
  <c r="H17" i="18"/>
  <c r="I59" i="19" l="1"/>
  <c r="H57" i="20"/>
  <c r="H59" i="20" s="1"/>
  <c r="H59" i="19"/>
  <c r="H75" i="18"/>
  <c r="H131" i="18" s="1"/>
  <c r="H13" i="19"/>
  <c r="H60" i="19" s="1"/>
  <c r="H63" i="19" s="1"/>
  <c r="H44" i="18"/>
  <c r="I13" i="19"/>
  <c r="I60" i="19" s="1"/>
  <c r="I44" i="18"/>
  <c r="I38" i="18"/>
  <c r="H38" i="18"/>
  <c r="I27" i="18"/>
  <c r="H27" i="18"/>
  <c r="I17" i="18"/>
  <c r="H10" i="18"/>
  <c r="I10" i="18"/>
  <c r="I62" i="19" l="1"/>
  <c r="I63" i="19"/>
  <c r="I8" i="20" s="1"/>
  <c r="I18" i="20" s="1"/>
  <c r="I24" i="20" s="1"/>
  <c r="I27" i="20" s="1"/>
  <c r="I57" i="20" s="1"/>
  <c r="I59" i="20" s="1"/>
  <c r="H9" i="18"/>
  <c r="H72" i="18" s="1"/>
  <c r="H62" i="19"/>
  <c r="H61" i="19"/>
  <c r="I61" i="19"/>
  <c r="I9" i="18"/>
  <c r="I72" i="18" s="1"/>
  <c r="H66" i="19" l="1"/>
  <c r="H67" i="19"/>
  <c r="I66" i="19"/>
  <c r="I67" i="19"/>
  <c r="I94" i="18" s="1"/>
  <c r="I92" i="18" s="1"/>
  <c r="I75" i="18" s="1"/>
  <c r="I131" i="18" s="1"/>
  <c r="I65" i="19"/>
  <c r="H65" i="19"/>
</calcChain>
</file>

<file path=xl/sharedStrings.xml><?xml version="1.0" encoding="utf-8"?>
<sst xmlns="http://schemas.openxmlformats.org/spreadsheetml/2006/main" count="514" uniqueCount="452">
  <si>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</si>
  <si>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</si>
  <si>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</si>
  <si>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</si>
  <si>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</si>
  <si>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</si>
  <si>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</si>
  <si>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</si>
  <si>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</si>
  <si>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</si>
  <si>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</si>
  <si>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</si>
  <si>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</si>
  <si>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</si>
  <si>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</si>
  <si>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</si>
  <si>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</si>
  <si>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</si>
  <si>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</si>
  <si>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</si>
  <si>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</si>
  <si>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</si>
  <si>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</si>
  <si>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</si>
  <si>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</si>
  <si>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</si>
  <si>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</si>
  <si>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</si>
  <si>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</si>
  <si>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</si>
  <si>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</si>
  <si>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</si>
  <si>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</si>
  <si>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</si>
  <si>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</si>
  <si>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</si>
  <si>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</si>
  <si>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</si>
  <si>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</si>
  <si>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</si>
  <si>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</si>
  <si>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</si>
  <si>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</si>
  <si>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</si>
  <si>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</si>
  <si>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</si>
  <si>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</si>
  <si>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</si>
  <si>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</si>
  <si>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</si>
  <si>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</si>
  <si>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</si>
  <si>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</si>
  <si>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</si>
  <si>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</si>
  <si>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</si>
  <si>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</si>
  <si>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</si>
  <si>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</si>
  <si>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</si>
  <si>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</si>
  <si>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</si>
  <si>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</si>
  <si>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</si>
  <si>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</si>
  <si>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</si>
  <si>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</si>
  <si>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</si>
  <si>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</si>
  <si>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</si>
  <si>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</si>
  <si>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</si>
  <si>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</si>
  <si>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</si>
  <si>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</si>
  <si>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</si>
  <si>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</si>
  <si>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</si>
  <si>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</si>
  <si>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</si>
  <si>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</si>
  <si>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</si>
  <si>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</si>
  <si>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</si>
  <si>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</si>
  <si>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</si>
  <si>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</si>
  <si>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</si>
  <si>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</si>
  <si>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</si>
  <si>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</si>
  <si>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</si>
  <si>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</si>
  <si>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</si>
  <si>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</si>
  <si>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</si>
  <si>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</si>
  <si>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</si>
  <si>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</si>
  <si>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</si>
  <si>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</si>
  <si>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</si>
  <si>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</si>
  <si>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</si>
  <si>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</si>
  <si>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</si>
  <si>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</si>
  <si>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</si>
  <si>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</si>
  <si>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</si>
  <si>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</si>
  <si>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</si>
  <si>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</si>
  <si>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</si>
  <si>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</si>
  <si>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</si>
  <si>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</si>
  <si>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</si>
  <si>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</si>
  <si>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</si>
  <si>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</si>
  <si>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</si>
  <si>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</si>
  <si>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</si>
  <si>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</si>
  <si>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</si>
  <si>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</si>
  <si>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</si>
  <si>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</si>
  <si>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</si>
  <si>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</si>
  <si>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</si>
  <si>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</si>
  <si>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</si>
  <si>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</si>
  <si>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</si>
  <si>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</si>
  <si>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</si>
  <si>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</si>
  <si>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</si>
  <si>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</si>
  <si>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</si>
  <si>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</si>
  <si>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</si>
  <si>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</si>
  <si>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</si>
  <si>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</si>
  <si>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</si>
  <si>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</si>
  <si>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</si>
  <si>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</si>
  <si>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</si>
  <si>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</si>
  <si>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</si>
  <si>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</si>
  <si>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</si>
  <si>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</si>
  <si>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</si>
  <si>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</si>
  <si>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</si>
  <si>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</si>
  <si>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</si>
  <si>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</si>
  <si>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</si>
  <si>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</si>
  <si>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</si>
  <si>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</si>
  <si>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</si>
  <si>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</si>
  <si>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</si>
  <si>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</si>
  <si>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</si>
  <si>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</si>
  <si>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</si>
  <si>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</si>
  <si>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</si>
  <si>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</si>
  <si>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</si>
  <si>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</si>
  <si>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</si>
  <si>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</si>
  <si>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</si>
  <si>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</si>
  <si>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</si>
  <si>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</si>
  <si>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</si>
  <si>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</si>
  <si>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</si>
  <si>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</si>
  <si>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</si>
  <si>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</si>
  <si>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</si>
  <si>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</si>
  <si>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</si>
  <si>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</si>
  <si>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</si>
  <si>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</si>
  <si>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</si>
  <si>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</si>
  <si>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</si>
  <si>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</si>
  <si>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</si>
  <si>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</si>
  <si>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</si>
  <si>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</si>
  <si>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</si>
  <si>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</si>
  <si>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</si>
  <si>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</si>
  <si>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</si>
  <si>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</si>
  <si>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</si>
  <si>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</si>
  <si>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</si>
  <si>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</si>
  <si>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</si>
  <si>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</si>
  <si>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</si>
  <si>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</si>
  <si>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</si>
  <si>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</si>
  <si>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</si>
  <si>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</si>
  <si>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</si>
  <si>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</si>
  <si>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</si>
  <si>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</si>
  <si>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</si>
  <si>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</si>
  <si>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</si>
  <si>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</si>
  <si>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</si>
  <si>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</si>
  <si>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</si>
  <si>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</si>
  <si>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</si>
  <si>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</si>
  <si>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</si>
  <si>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</si>
  <si>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</si>
  <si>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</si>
  <si>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</si>
  <si>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</si>
  <si>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</si>
  <si>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</si>
  <si>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</si>
  <si>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</si>
  <si>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</si>
  <si>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</si>
  <si>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</si>
  <si>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</si>
  <si>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</si>
  <si>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</si>
  <si>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</si>
  <si>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</si>
  <si>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</si>
  <si>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</si>
  <si>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</si>
  <si>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</si>
  <si>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</si>
  <si>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</si>
  <si>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</si>
  <si>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</si>
  <si>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</si>
  <si>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</si>
  <si>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</si>
  <si>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</si>
  <si>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</si>
  <si>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</si>
  <si>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</si>
  <si>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</si>
  <si>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</si>
  <si>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</si>
  <si>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</si>
  <si>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</si>
  <si>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</si>
  <si>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</si>
  <si>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</si>
  <si>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</si>
  <si>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</si>
  <si>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</si>
  <si>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</si>
  <si>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</si>
  <si>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</si>
  <si>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</si>
  <si>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</si>
  <si>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</si>
  <si>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</si>
  <si>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</si>
  <si>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</si>
  <si>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</si>
  <si>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</si>
  <si>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</si>
  <si>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</si>
  <si>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</si>
  <si>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</si>
  <si>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</si>
  <si>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</si>
  <si>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</si>
  <si>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</si>
  <si>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</si>
  <si>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</si>
  <si>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</si>
  <si>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</si>
  <si>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</si>
  <si>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</si>
  <si>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</si>
  <si>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</si>
  <si>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</si>
  <si>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</si>
  <si>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</si>
  <si>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</si>
  <si>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</si>
  <si>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</si>
  <si>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</si>
  <si>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</si>
  <si>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</si>
  <si>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</si>
  <si>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</si>
  <si>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</si>
  <si>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</si>
  <si>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</si>
  <si>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</si>
  <si>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</si>
  <si>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</si>
  <si>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</si>
  <si>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</si>
  <si>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</si>
  <si>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</si>
  <si>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</si>
  <si>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</si>
  <si>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</si>
  <si>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</si>
  <si>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</si>
  <si>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</si>
  <si>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</si>
  <si>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</si>
  <si>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</si>
  <si>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</si>
  <si>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</si>
  <si>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</si>
  <si>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</si>
  <si>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</si>
  <si>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</si>
  <si>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</si>
  <si>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</si>
  <si>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</si>
  <si>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</si>
  <si>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</si>
  <si>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</si>
  <si>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</si>
  <si>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</si>
  <si>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</si>
  <si>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</si>
  <si>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</si>
  <si>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</si>
  <si>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</si>
  <si>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</si>
  <si>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</si>
  <si>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</si>
  <si>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</si>
  <si>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</si>
  <si>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</si>
  <si>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</si>
  <si>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</si>
  <si>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</si>
  <si>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</si>
  <si>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</si>
  <si>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</si>
  <si>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</si>
  <si>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</si>
  <si>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</si>
  <si>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</si>
  <si>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</si>
  <si>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</si>
  <si>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</si>
  <si>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</si>
  <si>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</si>
  <si>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</si>
  <si>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</si>
  <si>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</si>
  <si>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</si>
  <si>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</si>
  <si>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</si>
  <si>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</si>
  <si>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</si>
  <si>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</si>
  <si>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</si>
  <si>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</si>
  <si>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</si>
  <si>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</si>
  <si>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</si>
  <si>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</si>
  <si>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</si>
  <si>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</si>
  <si>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</si>
  <si>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</si>
  <si>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</si>
  <si>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</si>
  <si>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</si>
  <si>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</si>
  <si>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</si>
  <si>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</si>
  <si>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</si>
  <si>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</si>
  <si>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</si>
  <si>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</si>
  <si>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</si>
  <si>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</si>
  <si>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</si>
  <si>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</si>
  <si>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</si>
  <si>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</si>
  <si>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</si>
  <si>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</si>
  <si>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</si>
  <si>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</si>
  <si>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</si>
  <si>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</si>
  <si>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</si>
  <si>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</si>
  <si>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</si>
  <si>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</si>
  <si>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</si>
  <si>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</si>
  <si>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</si>
  <si>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</si>
  <si>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</si>
  <si>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</si>
  <si>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</si>
  <si>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</si>
  <si>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</si>
  <si>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</si>
  <si>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</si>
  <si>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</si>
  <si>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</si>
  <si>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</si>
  <si>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</si>
  <si>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ir@jelsaresort.com</t>
  </si>
  <si>
    <t>Knjigovodstv.servis:</t>
  </si>
  <si>
    <t>OSS TOURS d.o.o.</t>
  </si>
  <si>
    <t>Radić Petar</t>
  </si>
  <si>
    <t>098/425135</t>
  </si>
  <si>
    <t>osstours@optinet.hr</t>
  </si>
  <si>
    <t>ŠIBENSKI REVICON d.o.o.</t>
  </si>
  <si>
    <t>Radovan Lucić</t>
  </si>
  <si>
    <t>stanje na dan 31.12.2020.</t>
  </si>
  <si>
    <t>Obveznik: JELSA d.d. za hotelijerstvo</t>
  </si>
  <si>
    <t>u razdoblju 1.1.2020. do 31.12.2020.</t>
  </si>
  <si>
    <t>Obveznik: JELSA d.d.za hotelijerstvo</t>
  </si>
  <si>
    <t>www.jelsaresort.com</t>
  </si>
  <si>
    <r>
      <t xml:space="preserve">BILJEŠKE UZ FINANCIJSKE IZVJEŠTAJE - GFI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1.1.-31.12.2020.</t>
    </r>
    <r>
      <rPr>
        <sz val="10"/>
        <rFont val="Arial"/>
        <family val="2"/>
        <charset val="238"/>
      </rPr>
      <t xml:space="preserve">
</t>
    </r>
    <r>
      <rPr>
        <sz val="14"/>
        <rFont val="Arial"/>
        <family val="2"/>
        <charset val="238"/>
      </rPr>
      <t>Bilješke uz financijske izvještaje sastavni su dio objavljenog revizorskog izvješća, koje je dio Nekonsolidiranog financijskog izvješća za razdoblje 1.1.-31.12.2020. god.</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</si>
</sst>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color theme="1"/>
      <name val="Arial"/>
      <family val="2"/>
      <charset val="238"/>
    </font>
    <font>
      <sz val="9"/>
      <color rgb="FFFF0000"/>
      <name val="Arial"/>
      <family val="2"/>
      <charset val="238"/>
    </font>
    <font>
      <sz val="9"/>
      <color rgb="FF0070C0"/>
      <name val="Arial"/>
      <family val="2"/>
      <charset val="238"/>
    </font>
    <font>
      <b/>
      <sz val="9"/>
      <color rgb="FF333399"/>
      <name val="Arial"/>
      <family val="2"/>
      <charset val="238"/>
    </font>
    <font>
      <sz val="9"/>
      <color rgb="FF333399"/>
      <name val="Arial"/>
      <family val="2"/>
      <charset val="238"/>
    </font>
    <font>
      <sz val="9"/>
      <color theme="1"/>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u/>
      <sz val="10"/>
      <color theme="10"/>
      <name val="Arial"/>
      <family val="2"/>
      <charset val="238"/>
    </font>
    <font>
      <sz val="14"/>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s>
  <borders count="10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medium">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bottom/>
      <diagonal/>
    </border>
    <border>
      <left style="thin">
        <color theme="0" tint="-0.34998626667073579"/>
      </left>
      <right style="medium">
        <color indexed="64"/>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medium">
        <color theme="1"/>
      </left>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indexed="64"/>
      </left>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top/>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top style="thin">
        <color indexed="22"/>
      </top>
      <bottom style="medium">
        <color indexed="64"/>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xf numFmtId="0" fontId="45" fillId="0" borderId="0" applyNumberFormat="0" applyFill="0" applyBorder="0" applyAlignment="0" applyProtection="0"/>
  </cellStyleXfs>
  <cellXfs count="47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1" fillId="0" borderId="0" xfId="4"/>
    <xf numFmtId="0" fontId="1" fillId="10" borderId="0" xfId="4" applyFill="1" applyAlignment="1">
      <alignment horizontal="left" vertical="top"/>
    </xf>
    <xf numFmtId="0" fontId="1" fillId="10" borderId="0" xfId="4" applyFill="1"/>
    <xf numFmtId="0" fontId="1" fillId="10" borderId="0" xfId="0" applyFont="1" applyFill="1" applyAlignment="1">
      <alignment horizontal="left" vertical="top" wrapText="1"/>
    </xf>
    <xf numFmtId="0" fontId="1" fillId="10" borderId="0" xfId="0" applyFont="1" applyFill="1" applyAlignment="1">
      <alignment horizontal="left" vertical="top"/>
    </xf>
    <xf numFmtId="0" fontId="0" fillId="10" borderId="0" xfId="0" applyFill="1" applyAlignment="1">
      <alignment vertical="top"/>
    </xf>
    <xf numFmtId="0" fontId="23" fillId="10" borderId="0" xfId="0" applyFont="1" applyFill="1"/>
    <xf numFmtId="49" fontId="36" fillId="10" borderId="0" xfId="0" applyNumberFormat="1" applyFont="1" applyFill="1" applyAlignment="1">
      <alignment horizontal="center"/>
    </xf>
    <xf numFmtId="0" fontId="37" fillId="10" borderId="0" xfId="0" applyFont="1" applyFill="1"/>
    <xf numFmtId="0" fontId="38" fillId="10" borderId="0" xfId="0" applyFont="1" applyFill="1"/>
    <xf numFmtId="0" fontId="36" fillId="10" borderId="0" xfId="0" applyFont="1" applyFill="1"/>
    <xf numFmtId="0" fontId="36" fillId="10" borderId="0" xfId="0" applyFont="1" applyFill="1" applyAlignment="1">
      <alignment horizontal="center"/>
    </xf>
    <xf numFmtId="0" fontId="36" fillId="15" borderId="52" xfId="0" applyFont="1" applyFill="1" applyBorder="1" applyAlignment="1">
      <alignment vertical="center" wrapText="1"/>
    </xf>
    <xf numFmtId="49" fontId="36" fillId="15" borderId="53" xfId="0" applyNumberFormat="1" applyFont="1" applyFill="1" applyBorder="1" applyAlignment="1">
      <alignment horizontal="center" vertical="center" wrapText="1"/>
    </xf>
    <xf numFmtId="0" fontId="36" fillId="15" borderId="54" xfId="0" applyFont="1" applyFill="1" applyBorder="1" applyAlignment="1">
      <alignment horizontal="center" vertical="center" wrapText="1"/>
    </xf>
    <xf numFmtId="0" fontId="39" fillId="9" borderId="55" xfId="0" applyFont="1" applyFill="1" applyBorder="1" applyAlignment="1">
      <alignment horizontal="left" vertical="center"/>
    </xf>
    <xf numFmtId="49" fontId="39" fillId="9" borderId="56" xfId="0" applyNumberFormat="1" applyFont="1" applyFill="1" applyBorder="1" applyAlignment="1">
      <alignment horizontal="center" vertical="center"/>
    </xf>
    <xf numFmtId="49" fontId="39" fillId="9" borderId="56" xfId="0" applyNumberFormat="1" applyFont="1" applyFill="1" applyBorder="1" applyAlignment="1">
      <alignment horizontal="center" vertical="center" wrapText="1"/>
    </xf>
    <xf numFmtId="3" fontId="39" fillId="9" borderId="56" xfId="0" applyNumberFormat="1" applyFont="1" applyFill="1" applyBorder="1" applyAlignment="1">
      <alignment horizontal="right" vertical="center"/>
    </xf>
    <xf numFmtId="0" fontId="40" fillId="9" borderId="57" xfId="0" applyFont="1" applyFill="1" applyBorder="1" applyAlignment="1">
      <alignment horizontal="left" vertical="center"/>
    </xf>
    <xf numFmtId="0" fontId="41" fillId="10" borderId="55" xfId="0" applyFont="1" applyFill="1" applyBorder="1" applyAlignment="1">
      <alignment horizontal="left" vertical="center"/>
    </xf>
    <xf numFmtId="49" fontId="41" fillId="10" borderId="56" xfId="0" applyNumberFormat="1" applyFont="1" applyFill="1" applyBorder="1" applyAlignment="1">
      <alignment horizontal="center" vertical="center"/>
    </xf>
    <xf numFmtId="3" fontId="41" fillId="10" borderId="56" xfId="0" applyNumberFormat="1" applyFont="1" applyFill="1" applyBorder="1" applyAlignment="1">
      <alignment horizontal="right" vertical="center"/>
    </xf>
    <xf numFmtId="0" fontId="41" fillId="10" borderId="57" xfId="0" applyFont="1" applyFill="1" applyBorder="1" applyAlignment="1">
      <alignment horizontal="left" vertical="center"/>
    </xf>
    <xf numFmtId="0" fontId="41" fillId="10" borderId="55" xfId="0" applyFont="1" applyFill="1" applyBorder="1" applyAlignment="1">
      <alignment horizontal="left" vertical="center" wrapText="1"/>
    </xf>
    <xf numFmtId="49" fontId="41" fillId="10" borderId="56" xfId="0" applyNumberFormat="1" applyFont="1" applyFill="1" applyBorder="1" applyAlignment="1">
      <alignment horizontal="center" vertical="center" wrapText="1"/>
    </xf>
    <xf numFmtId="0" fontId="41" fillId="10" borderId="57" xfId="0" applyFont="1" applyFill="1" applyBorder="1" applyAlignment="1">
      <alignment horizontal="left" vertical="center" wrapText="1"/>
    </xf>
    <xf numFmtId="3" fontId="4" fillId="0" borderId="56" xfId="0" applyNumberFormat="1" applyFont="1" applyBorder="1" applyAlignment="1">
      <alignment horizontal="right" vertical="center"/>
    </xf>
    <xf numFmtId="0" fontId="41" fillId="10" borderId="58" xfId="0" applyFont="1" applyFill="1" applyBorder="1" applyAlignment="1">
      <alignment horizontal="left" vertical="center"/>
    </xf>
    <xf numFmtId="49" fontId="36" fillId="10" borderId="59" xfId="0" applyNumberFormat="1" applyFont="1" applyFill="1" applyBorder="1" applyAlignment="1">
      <alignment horizontal="center" vertical="center"/>
    </xf>
    <xf numFmtId="3" fontId="41" fillId="10" borderId="59" xfId="0" applyNumberFormat="1" applyFont="1" applyFill="1" applyBorder="1" applyAlignment="1">
      <alignment horizontal="right" vertical="center"/>
    </xf>
    <xf numFmtId="0" fontId="41" fillId="10" borderId="59" xfId="0" applyFont="1" applyFill="1" applyBorder="1" applyAlignment="1">
      <alignment horizontal="right" vertical="center"/>
    </xf>
    <xf numFmtId="0" fontId="41" fillId="10" borderId="60" xfId="0" applyFont="1" applyFill="1" applyBorder="1" applyAlignment="1">
      <alignment wrapText="1"/>
    </xf>
    <xf numFmtId="0" fontId="39" fillId="9" borderId="57" xfId="0" applyFont="1" applyFill="1" applyBorder="1" applyAlignment="1">
      <alignment vertical="center" wrapText="1"/>
    </xf>
    <xf numFmtId="0" fontId="41" fillId="10" borderId="57" xfId="0" applyFont="1" applyFill="1" applyBorder="1" applyAlignment="1">
      <alignment vertical="center" wrapText="1"/>
    </xf>
    <xf numFmtId="0" fontId="39" fillId="9" borderId="55" xfId="0" applyFont="1" applyFill="1" applyBorder="1" applyAlignment="1">
      <alignment horizontal="left" vertical="center" wrapText="1"/>
    </xf>
    <xf numFmtId="49" fontId="36" fillId="16" borderId="61" xfId="0" applyNumberFormat="1" applyFont="1" applyFill="1" applyBorder="1" applyAlignment="1">
      <alignment vertical="center"/>
    </xf>
    <xf numFmtId="49" fontId="36" fillId="16" borderId="62" xfId="0" applyNumberFormat="1" applyFont="1" applyFill="1" applyBorder="1" applyAlignment="1">
      <alignment vertical="center"/>
    </xf>
    <xf numFmtId="49" fontId="36" fillId="16" borderId="63" xfId="0" applyNumberFormat="1" applyFont="1" applyFill="1" applyBorder="1" applyAlignment="1">
      <alignment horizontal="center" vertical="center"/>
    </xf>
    <xf numFmtId="3" fontId="36" fillId="16" borderId="63" xfId="0" applyNumberFormat="1" applyFont="1" applyFill="1" applyBorder="1" applyAlignment="1">
      <alignment horizontal="right" vertical="center"/>
    </xf>
    <xf numFmtId="3" fontId="36" fillId="16" borderId="64" xfId="0" applyNumberFormat="1" applyFont="1" applyFill="1" applyBorder="1" applyAlignment="1">
      <alignment horizontal="right" vertical="center"/>
    </xf>
    <xf numFmtId="0" fontId="41" fillId="10" borderId="65" xfId="0" applyFont="1" applyFill="1" applyBorder="1" applyAlignment="1">
      <alignment horizontal="left" vertical="center"/>
    </xf>
    <xf numFmtId="49" fontId="36" fillId="10" borderId="65" xfId="0" applyNumberFormat="1" applyFont="1" applyFill="1" applyBorder="1" applyAlignment="1">
      <alignment horizontal="center" vertical="center"/>
    </xf>
    <xf numFmtId="3" fontId="41" fillId="10" borderId="65" xfId="0" applyNumberFormat="1" applyFont="1" applyFill="1" applyBorder="1" applyAlignment="1">
      <alignment horizontal="right" vertical="center"/>
    </xf>
    <xf numFmtId="0" fontId="41" fillId="10" borderId="65" xfId="0" applyFont="1" applyFill="1" applyBorder="1" applyAlignment="1">
      <alignment horizontal="right" vertical="center"/>
    </xf>
    <xf numFmtId="0" fontId="39" fillId="9" borderId="66" xfId="0" applyFont="1" applyFill="1" applyBorder="1" applyAlignment="1">
      <alignment vertical="center"/>
    </xf>
    <xf numFmtId="49" fontId="39" fillId="9" borderId="67" xfId="0" applyNumberFormat="1" applyFont="1" applyFill="1" applyBorder="1" applyAlignment="1">
      <alignment horizontal="center" vertical="center"/>
    </xf>
    <xf numFmtId="3" fontId="39" fillId="9" borderId="67" xfId="0" applyNumberFormat="1" applyFont="1" applyFill="1" applyBorder="1" applyAlignment="1">
      <alignment horizontal="right" vertical="center"/>
    </xf>
    <xf numFmtId="3" fontId="39" fillId="9" borderId="68" xfId="0" applyNumberFormat="1" applyFont="1" applyFill="1" applyBorder="1" applyAlignment="1">
      <alignment horizontal="left" vertical="center" wrapText="1"/>
    </xf>
    <xf numFmtId="0" fontId="41" fillId="10" borderId="69" xfId="0" applyFont="1" applyFill="1" applyBorder="1" applyAlignment="1">
      <alignment horizontal="left" vertical="center"/>
    </xf>
    <xf numFmtId="0" fontId="41" fillId="10" borderId="70" xfId="0" applyFont="1" applyFill="1" applyBorder="1" applyAlignment="1">
      <alignment horizontal="left" vertical="center"/>
    </xf>
    <xf numFmtId="0" fontId="41" fillId="10" borderId="71" xfId="0" applyFont="1" applyFill="1" applyBorder="1" applyAlignment="1">
      <alignment wrapText="1"/>
    </xf>
    <xf numFmtId="0" fontId="39" fillId="9" borderId="69" xfId="0" applyFont="1" applyFill="1" applyBorder="1" applyAlignment="1">
      <alignment horizontal="left" vertical="center" wrapText="1"/>
    </xf>
    <xf numFmtId="3" fontId="39" fillId="9" borderId="72" xfId="0" applyNumberFormat="1" applyFont="1" applyFill="1" applyBorder="1" applyAlignment="1">
      <alignment horizontal="right" vertical="center"/>
    </xf>
    <xf numFmtId="3" fontId="39" fillId="9" borderId="73" xfId="0" applyNumberFormat="1" applyFont="1" applyFill="1" applyBorder="1" applyAlignment="1">
      <alignment horizontal="left" vertical="top" wrapText="1"/>
    </xf>
    <xf numFmtId="0" fontId="41" fillId="10" borderId="74" xfId="0" applyFont="1" applyFill="1" applyBorder="1" applyAlignment="1">
      <alignment horizontal="left" vertical="center"/>
    </xf>
    <xf numFmtId="0" fontId="41" fillId="10" borderId="75" xfId="0" applyFont="1" applyFill="1" applyBorder="1" applyAlignment="1">
      <alignment wrapText="1"/>
    </xf>
    <xf numFmtId="0" fontId="41" fillId="10" borderId="76" xfId="0" applyFont="1" applyFill="1" applyBorder="1" applyAlignment="1">
      <alignment horizontal="left" vertical="center" wrapText="1"/>
    </xf>
    <xf numFmtId="0" fontId="4" fillId="10" borderId="73" xfId="0" applyFont="1" applyFill="1" applyBorder="1" applyAlignment="1">
      <alignment horizontal="left" vertical="center" wrapText="1"/>
    </xf>
    <xf numFmtId="0" fontId="41" fillId="0" borderId="73" xfId="0" applyFont="1" applyBorder="1" applyAlignment="1">
      <alignment horizontal="left" vertical="center"/>
    </xf>
    <xf numFmtId="0" fontId="41" fillId="10" borderId="77" xfId="0" applyFont="1" applyFill="1" applyBorder="1" applyAlignment="1">
      <alignment wrapText="1"/>
    </xf>
    <xf numFmtId="0" fontId="39" fillId="9" borderId="73" xfId="0" applyFont="1" applyFill="1" applyBorder="1" applyAlignment="1">
      <alignment vertical="center" wrapText="1"/>
    </xf>
    <xf numFmtId="0" fontId="41" fillId="10" borderId="73" xfId="0" applyFont="1" applyFill="1" applyBorder="1" applyAlignment="1">
      <alignment horizontal="left" vertical="center" wrapText="1"/>
    </xf>
    <xf numFmtId="0" fontId="41" fillId="10" borderId="69" xfId="0" applyFont="1" applyFill="1" applyBorder="1" applyAlignment="1">
      <alignment horizontal="left" vertical="center" wrapText="1"/>
    </xf>
    <xf numFmtId="3" fontId="41" fillId="0" borderId="56" xfId="0" applyNumberFormat="1" applyFont="1" applyBorder="1" applyAlignment="1">
      <alignment horizontal="right" vertical="center"/>
    </xf>
    <xf numFmtId="0" fontId="36" fillId="16" borderId="78" xfId="0" applyFont="1" applyFill="1" applyBorder="1" applyAlignment="1">
      <alignment horizontal="left" vertical="center"/>
    </xf>
    <xf numFmtId="49" fontId="36" fillId="16" borderId="79" xfId="0" applyNumberFormat="1" applyFont="1" applyFill="1" applyBorder="1" applyAlignment="1">
      <alignment horizontal="center" vertical="center"/>
    </xf>
    <xf numFmtId="3" fontId="36" fillId="16" borderId="79" xfId="0" applyNumberFormat="1" applyFont="1" applyFill="1" applyBorder="1" applyAlignment="1">
      <alignment horizontal="right" vertical="center"/>
    </xf>
    <xf numFmtId="3" fontId="36" fillId="16" borderId="80" xfId="0" applyNumberFormat="1" applyFont="1" applyFill="1" applyBorder="1" applyAlignment="1">
      <alignment horizontal="right" vertical="center"/>
    </xf>
    <xf numFmtId="0" fontId="36" fillId="10" borderId="0" xfId="0" applyFont="1" applyFill="1" applyAlignment="1">
      <alignment horizontal="left" vertical="center"/>
    </xf>
    <xf numFmtId="49" fontId="36" fillId="10" borderId="0" xfId="0" applyNumberFormat="1" applyFont="1" applyFill="1" applyAlignment="1">
      <alignment horizontal="center" vertical="center"/>
    </xf>
    <xf numFmtId="3" fontId="36" fillId="10" borderId="0" xfId="0" applyNumberFormat="1" applyFont="1" applyFill="1" applyAlignment="1">
      <alignment horizontal="right" vertical="center"/>
    </xf>
    <xf numFmtId="49" fontId="36" fillId="10" borderId="0" xfId="0" applyNumberFormat="1" applyFont="1" applyFill="1" applyAlignment="1">
      <alignment horizontal="center" vertical="center" wrapText="1"/>
    </xf>
    <xf numFmtId="0" fontId="41" fillId="10" borderId="0" xfId="0" applyFont="1" applyFill="1"/>
    <xf numFmtId="0" fontId="42" fillId="10" borderId="81" xfId="0" applyFont="1" applyFill="1" applyBorder="1"/>
    <xf numFmtId="49" fontId="43" fillId="10" borderId="81" xfId="0" applyNumberFormat="1" applyFont="1" applyFill="1" applyBorder="1" applyAlignment="1">
      <alignment horizontal="center" vertical="center"/>
    </xf>
    <xf numFmtId="49" fontId="43" fillId="10" borderId="81" xfId="0" applyNumberFormat="1" applyFont="1" applyFill="1" applyBorder="1" applyAlignment="1">
      <alignment horizontal="center" vertical="center" wrapText="1"/>
    </xf>
    <xf numFmtId="3" fontId="36" fillId="10" borderId="81" xfId="0" applyNumberFormat="1" applyFont="1" applyFill="1" applyBorder="1" applyAlignment="1">
      <alignment horizontal="center"/>
    </xf>
    <xf numFmtId="3" fontId="44" fillId="10" borderId="81" xfId="0" applyNumberFormat="1" applyFont="1" applyFill="1" applyBorder="1" applyAlignment="1">
      <alignment horizontal="center"/>
    </xf>
    <xf numFmtId="0" fontId="44" fillId="10" borderId="81" xfId="0" applyFont="1" applyFill="1" applyBorder="1" applyAlignment="1">
      <alignment vertical="center"/>
    </xf>
    <xf numFmtId="0" fontId="36" fillId="15" borderId="82" xfId="0" applyFont="1" applyFill="1" applyBorder="1" applyAlignment="1">
      <alignment vertical="center" wrapText="1"/>
    </xf>
    <xf numFmtId="49" fontId="36" fillId="15" borderId="83" xfId="0" applyNumberFormat="1" applyFont="1" applyFill="1" applyBorder="1" applyAlignment="1">
      <alignment horizontal="center" vertical="center" wrapText="1"/>
    </xf>
    <xf numFmtId="3" fontId="36" fillId="15" borderId="83" xfId="0" applyNumberFormat="1" applyFont="1" applyFill="1" applyBorder="1" applyAlignment="1">
      <alignment horizontal="center" vertical="center" wrapText="1"/>
    </xf>
    <xf numFmtId="0" fontId="36" fillId="15" borderId="84" xfId="0" applyFont="1" applyFill="1" applyBorder="1" applyAlignment="1">
      <alignment horizontal="center" vertical="center"/>
    </xf>
    <xf numFmtId="0" fontId="39" fillId="9" borderId="85" xfId="0" applyFont="1" applyFill="1" applyBorder="1" applyAlignment="1">
      <alignment vertical="center" wrapText="1"/>
    </xf>
    <xf numFmtId="49" fontId="39" fillId="9" borderId="86" xfId="0" applyNumberFormat="1" applyFont="1" applyFill="1" applyBorder="1" applyAlignment="1">
      <alignment horizontal="center" vertical="center"/>
    </xf>
    <xf numFmtId="49" fontId="39" fillId="9" borderId="86" xfId="0" applyNumberFormat="1" applyFont="1" applyFill="1" applyBorder="1" applyAlignment="1">
      <alignment horizontal="center" vertical="center" wrapText="1"/>
    </xf>
    <xf numFmtId="3" fontId="39" fillId="9" borderId="86" xfId="0" applyNumberFormat="1" applyFont="1" applyFill="1" applyBorder="1" applyAlignment="1">
      <alignment horizontal="right" vertical="center"/>
    </xf>
    <xf numFmtId="0" fontId="40" fillId="9" borderId="87" xfId="0" applyFont="1" applyFill="1" applyBorder="1" applyAlignment="1">
      <alignment horizontal="left" vertical="center"/>
    </xf>
    <xf numFmtId="0" fontId="41" fillId="0" borderId="57" xfId="0" applyFont="1" applyBorder="1" applyAlignment="1">
      <alignment horizontal="left" vertical="center"/>
    </xf>
    <xf numFmtId="49" fontId="36" fillId="10" borderId="59" xfId="0" applyNumberFormat="1" applyFont="1" applyFill="1" applyBorder="1" applyAlignment="1">
      <alignment horizontal="center" vertical="center" wrapText="1"/>
    </xf>
    <xf numFmtId="0" fontId="41" fillId="10" borderId="60" xfId="0" applyFont="1" applyFill="1" applyBorder="1" applyAlignment="1">
      <alignment horizontal="left" vertical="center"/>
    </xf>
    <xf numFmtId="0" fontId="39" fillId="9" borderId="57" xfId="0" applyFont="1" applyFill="1" applyBorder="1" applyAlignment="1">
      <alignment horizontal="left" vertical="center" wrapText="1"/>
    </xf>
    <xf numFmtId="0" fontId="41" fillId="0" borderId="57" xfId="0" applyFont="1" applyBorder="1" applyAlignment="1">
      <alignment horizontal="left" vertical="center" wrapText="1"/>
    </xf>
    <xf numFmtId="0" fontId="39" fillId="9" borderId="57" xfId="0" applyFont="1" applyFill="1" applyBorder="1" applyAlignment="1">
      <alignment horizontal="left" vertical="center"/>
    </xf>
    <xf numFmtId="0" fontId="36" fillId="10" borderId="58" xfId="0" applyFont="1" applyFill="1" applyBorder="1" applyAlignment="1">
      <alignment horizontal="left" vertical="center"/>
    </xf>
    <xf numFmtId="3" fontId="36" fillId="10" borderId="59" xfId="0" applyNumberFormat="1" applyFont="1" applyFill="1" applyBorder="1" applyAlignment="1">
      <alignment horizontal="right" vertical="center"/>
    </xf>
    <xf numFmtId="0" fontId="36" fillId="10" borderId="59" xfId="0" applyFont="1" applyFill="1" applyBorder="1" applyAlignment="1">
      <alignment horizontal="right" vertical="center"/>
    </xf>
    <xf numFmtId="0" fontId="36" fillId="10" borderId="60" xfId="0" applyFont="1" applyFill="1" applyBorder="1" applyAlignment="1">
      <alignment horizontal="left" vertical="center"/>
    </xf>
    <xf numFmtId="0" fontId="39" fillId="9" borderId="88" xfId="0" applyFont="1" applyFill="1" applyBorder="1" applyAlignment="1">
      <alignment horizontal="left" vertical="center"/>
    </xf>
    <xf numFmtId="49" fontId="39" fillId="9" borderId="63" xfId="0" applyNumberFormat="1" applyFont="1" applyFill="1" applyBorder="1" applyAlignment="1">
      <alignment horizontal="center" vertical="center"/>
    </xf>
    <xf numFmtId="49" fontId="39" fillId="9" borderId="63" xfId="0" applyNumberFormat="1" applyFont="1" applyFill="1" applyBorder="1" applyAlignment="1">
      <alignment horizontal="center" vertical="center" wrapText="1"/>
    </xf>
    <xf numFmtId="3" fontId="39" fillId="9" borderId="63" xfId="0" applyNumberFormat="1" applyFont="1" applyFill="1" applyBorder="1" applyAlignment="1">
      <alignment horizontal="right" vertical="center"/>
    </xf>
    <xf numFmtId="0" fontId="40" fillId="9" borderId="64" xfId="0" applyFont="1" applyFill="1" applyBorder="1" applyAlignment="1">
      <alignment horizontal="left" vertical="center"/>
    </xf>
    <xf numFmtId="0" fontId="0" fillId="10" borderId="0" xfId="0" applyFill="1"/>
    <xf numFmtId="0" fontId="39" fillId="9" borderId="89" xfId="0" applyFont="1" applyFill="1" applyBorder="1" applyAlignment="1">
      <alignment vertical="center"/>
    </xf>
    <xf numFmtId="49" fontId="39" fillId="9" borderId="90" xfId="0" applyNumberFormat="1" applyFont="1" applyFill="1" applyBorder="1" applyAlignment="1">
      <alignment horizontal="center" vertical="center"/>
    </xf>
    <xf numFmtId="3" fontId="39" fillId="9" borderId="90" xfId="0" applyNumberFormat="1" applyFont="1" applyFill="1" applyBorder="1" applyAlignment="1">
      <alignment horizontal="right" vertical="center"/>
    </xf>
    <xf numFmtId="0" fontId="39" fillId="9" borderId="91" xfId="0" applyFont="1" applyFill="1" applyBorder="1" applyAlignment="1">
      <alignment horizontal="left" vertical="center" wrapText="1"/>
    </xf>
    <xf numFmtId="0" fontId="39" fillId="9" borderId="58" xfId="0" applyFont="1" applyFill="1" applyBorder="1" applyAlignment="1">
      <alignment vertical="center"/>
    </xf>
    <xf numFmtId="0" fontId="36" fillId="16" borderId="88" xfId="0" applyFont="1" applyFill="1" applyBorder="1" applyAlignment="1">
      <alignment horizontal="left" vertical="center"/>
    </xf>
    <xf numFmtId="0" fontId="36" fillId="15" borderId="92" xfId="0" applyFont="1" applyFill="1" applyBorder="1" applyAlignment="1">
      <alignment horizontal="left" vertical="center" wrapText="1"/>
    </xf>
    <xf numFmtId="49" fontId="36" fillId="15" borderId="93" xfId="0" applyNumberFormat="1" applyFont="1" applyFill="1" applyBorder="1" applyAlignment="1">
      <alignment horizontal="center" vertical="center" wrapText="1"/>
    </xf>
    <xf numFmtId="0" fontId="36" fillId="15" borderId="94" xfId="0" applyFont="1" applyFill="1" applyBorder="1" applyAlignment="1">
      <alignment horizontal="center" vertical="center" wrapText="1"/>
    </xf>
    <xf numFmtId="0" fontId="11" fillId="9" borderId="95" xfId="0" applyFont="1" applyFill="1" applyBorder="1" applyAlignment="1">
      <alignment horizontal="left" vertical="center" wrapText="1"/>
    </xf>
    <xf numFmtId="49" fontId="39" fillId="9" borderId="70" xfId="0" applyNumberFormat="1" applyFont="1" applyFill="1" applyBorder="1" applyAlignment="1">
      <alignment horizontal="center" vertical="center"/>
    </xf>
    <xf numFmtId="0" fontId="39" fillId="9" borderId="96" xfId="0" applyFont="1" applyFill="1" applyBorder="1" applyAlignment="1">
      <alignment horizontal="left" vertical="center" wrapText="1"/>
    </xf>
    <xf numFmtId="0" fontId="0" fillId="0" borderId="95" xfId="0" applyBorder="1"/>
    <xf numFmtId="0" fontId="0" fillId="0" borderId="75" xfId="0" applyBorder="1"/>
    <xf numFmtId="0" fontId="39" fillId="9" borderId="73" xfId="0" applyFont="1" applyFill="1" applyBorder="1" applyAlignment="1">
      <alignment horizontal="left" vertical="center" wrapText="1"/>
    </xf>
    <xf numFmtId="0" fontId="40" fillId="9" borderId="73" xfId="0" applyFont="1" applyFill="1" applyBorder="1" applyAlignment="1">
      <alignment horizontal="left" vertical="center"/>
    </xf>
    <xf numFmtId="0" fontId="11" fillId="9" borderId="97" xfId="0" applyFont="1" applyFill="1" applyBorder="1" applyAlignment="1">
      <alignment horizontal="left" vertical="center"/>
    </xf>
    <xf numFmtId="49" fontId="39" fillId="9" borderId="79" xfId="0" applyNumberFormat="1" applyFont="1" applyFill="1" applyBorder="1" applyAlignment="1">
      <alignment horizontal="center" vertical="center"/>
    </xf>
    <xf numFmtId="3" fontId="39" fillId="9" borderId="79" xfId="0" applyNumberFormat="1" applyFont="1" applyFill="1" applyBorder="1" applyAlignment="1">
      <alignment horizontal="right" vertical="center"/>
    </xf>
    <xf numFmtId="0" fontId="40" fillId="9" borderId="80" xfId="0" applyFont="1" applyFill="1" applyBorder="1" applyAlignment="1">
      <alignment horizontal="left" vertical="center"/>
    </xf>
    <xf numFmtId="0" fontId="14" fillId="9" borderId="98" xfId="0" applyFont="1" applyFill="1" applyBorder="1" applyAlignment="1">
      <alignment vertical="center" wrapText="1"/>
    </xf>
    <xf numFmtId="49" fontId="14" fillId="9" borderId="99" xfId="0" applyNumberFormat="1" applyFont="1" applyFill="1" applyBorder="1" applyAlignment="1">
      <alignment horizontal="center" vertical="center" wrapText="1"/>
    </xf>
    <xf numFmtId="0" fontId="14" fillId="9" borderId="99" xfId="0" applyFont="1" applyFill="1" applyBorder="1" applyAlignment="1">
      <alignment horizontal="center" vertical="center" wrapText="1"/>
    </xf>
    <xf numFmtId="3" fontId="14" fillId="9" borderId="99" xfId="0" applyNumberFormat="1" applyFont="1" applyFill="1" applyBorder="1" applyAlignment="1">
      <alignment vertical="center" wrapText="1"/>
    </xf>
    <xf numFmtId="0" fontId="14" fillId="9" borderId="100" xfId="0" applyFont="1" applyFill="1" applyBorder="1" applyAlignment="1">
      <alignment vertical="center" wrapText="1"/>
    </xf>
    <xf numFmtId="3" fontId="4" fillId="0" borderId="15" xfId="0" applyNumberFormat="1" applyFont="1" applyBorder="1" applyAlignment="1" applyProtection="1">
      <alignment horizontal="right" vertical="center" shrinkToFit="1"/>
      <protection locked="0"/>
    </xf>
    <xf numFmtId="3" fontId="2" fillId="0" borderId="51" xfId="0" applyNumberFormat="1" applyFont="1" applyBorder="1" applyAlignment="1" applyProtection="1">
      <alignment vertical="center"/>
      <protection locked="0"/>
    </xf>
    <xf numFmtId="3" fontId="4" fillId="0" borderId="33" xfId="0" applyNumberFormat="1" applyFont="1" applyBorder="1" applyAlignment="1" applyProtection="1">
      <alignment horizontal="right" vertical="center"/>
      <protection locked="0"/>
    </xf>
    <xf numFmtId="3" fontId="4" fillId="0" borderId="15" xfId="0" applyNumberFormat="1" applyFont="1" applyBorder="1" applyAlignment="1" applyProtection="1">
      <alignment horizontal="right" vertical="center"/>
      <protection locked="0"/>
    </xf>
    <xf numFmtId="3" fontId="2" fillId="0" borderId="44" xfId="0" applyNumberFormat="1" applyFont="1" applyBorder="1" applyAlignment="1" applyProtection="1">
      <alignment vertical="center" shrinkToFit="1"/>
      <protection locked="0"/>
    </xf>
    <xf numFmtId="3" fontId="10" fillId="0" borderId="0" xfId="3" applyNumberFormat="1" applyProtection="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5" fillId="11" borderId="3" xfId="5" applyFill="1" applyBorder="1" applyProtection="1">
      <protection locked="0"/>
    </xf>
    <xf numFmtId="0" fontId="4" fillId="10" borderId="48" xfId="0" applyFont="1" applyFill="1" applyBorder="1" applyAlignment="1">
      <alignment horizontal="right" vertical="center" wrapText="1"/>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4" applyAlignment="1">
      <alignment horizontal="left" vertical="top" wrapText="1"/>
    </xf>
    <xf numFmtId="0" fontId="1" fillId="0" borderId="0" xfId="4" applyAlignment="1">
      <alignment horizontal="left" vertical="top"/>
    </xf>
    <xf numFmtId="0" fontId="1" fillId="10" borderId="0" xfId="4" applyFill="1" applyAlignment="1">
      <alignment horizontal="left" wrapText="1"/>
    </xf>
    <xf numFmtId="0" fontId="36" fillId="15" borderId="0" xfId="0" applyFont="1" applyFill="1" applyAlignment="1">
      <alignment horizontal="center"/>
    </xf>
    <xf numFmtId="0" fontId="36" fillId="17" borderId="0" xfId="0" applyFont="1" applyFill="1" applyAlignment="1">
      <alignment horizontal="center"/>
    </xf>
    <xf numFmtId="0" fontId="23" fillId="10" borderId="0" xfId="0" applyFont="1" applyFill="1" applyAlignment="1">
      <alignment horizontal="left" wrapText="1"/>
    </xf>
  </cellXfs>
  <cellStyles count="6">
    <cellStyle name="Hiperveza" xfId="5" builtinId="8"/>
    <cellStyle name="Hyperlink 2" xfId="2" xr:uid="{00000000-0005-0000-0000-000001000000}"/>
    <cellStyle name="Normal 2" xfId="3" xr:uid="{00000000-0005-0000-0000-000003000000}"/>
    <cellStyle name="Normal 3" xfId="4" xr:uid="{00000000-0005-0000-0000-000004000000}"/>
    <cellStyle name="Normalno" xfId="0" builtinId="0"/>
    <cellStyle name="Style 1" xfId="1" xr:uid="{00000000-0005-0000-0000-000005000000}"/>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sqref="A1:C1"/>
    </sheetView>
  </sheetViews>
  <sheetFormatPr defaultRowHeight="12.75" x14ac:dyDescent="0.2"/>
  <cols>
    <col min="9" max="9" width="13.42578125" customWidth="1"/>
  </cols>
  <sheetData>
    <row r="1" spans="1:10" ht="15.75" x14ac:dyDescent="0.2">
      <c r="A1" s="302"/>
      <c r="B1" s="303"/>
      <c r="C1" s="303"/>
      <c r="D1" s="29"/>
      <c r="E1" s="29"/>
      <c r="F1" s="29"/>
      <c r="G1" s="29"/>
      <c r="H1" s="29"/>
      <c r="I1" s="29"/>
      <c r="J1" s="30"/>
    </row>
    <row r="2" spans="1:10" ht="14.45" customHeight="1" x14ac:dyDescent="0.2">
      <c r="A2" s="304" t="s">
        <v>403</v>
      </c>
      <c r="B2" s="305"/>
      <c r="C2" s="305"/>
      <c r="D2" s="305"/>
      <c r="E2" s="305"/>
      <c r="F2" s="305"/>
      <c r="G2" s="305"/>
      <c r="H2" s="305"/>
      <c r="I2" s="305"/>
      <c r="J2" s="306"/>
    </row>
    <row r="3" spans="1:10" ht="15" x14ac:dyDescent="0.2">
      <c r="A3" s="86"/>
      <c r="B3" s="87"/>
      <c r="C3" s="87"/>
      <c r="D3" s="87"/>
      <c r="E3" s="87"/>
      <c r="F3" s="87"/>
      <c r="G3" s="87"/>
      <c r="H3" s="87"/>
      <c r="I3" s="87"/>
      <c r="J3" s="88"/>
    </row>
    <row r="4" spans="1:10" ht="33.6" customHeight="1" x14ac:dyDescent="0.2">
      <c r="A4" s="307" t="s">
        <v>389</v>
      </c>
      <c r="B4" s="308"/>
      <c r="C4" s="308"/>
      <c r="D4" s="308"/>
      <c r="E4" s="309">
        <v>43831</v>
      </c>
      <c r="F4" s="310"/>
      <c r="G4" s="94" t="s">
        <v>0</v>
      </c>
      <c r="H4" s="309">
        <v>44196</v>
      </c>
      <c r="I4" s="310"/>
      <c r="J4" s="31"/>
    </row>
    <row r="5" spans="1:10" s="99" customFormat="1" ht="10.15" customHeight="1" x14ac:dyDescent="0.25">
      <c r="A5" s="311"/>
      <c r="B5" s="312"/>
      <c r="C5" s="312"/>
      <c r="D5" s="312"/>
      <c r="E5" s="312"/>
      <c r="F5" s="312"/>
      <c r="G5" s="312"/>
      <c r="H5" s="312"/>
      <c r="I5" s="312"/>
      <c r="J5" s="313"/>
    </row>
    <row r="6" spans="1:10" ht="20.45" customHeight="1" x14ac:dyDescent="0.2">
      <c r="A6" s="89"/>
      <c r="B6" s="100" t="s">
        <v>410</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315" t="s">
        <v>411</v>
      </c>
      <c r="B8" s="316"/>
      <c r="C8" s="316"/>
      <c r="D8" s="316"/>
      <c r="E8" s="316"/>
      <c r="F8" s="316"/>
      <c r="G8" s="316"/>
      <c r="H8" s="316"/>
      <c r="I8" s="316"/>
      <c r="J8" s="32"/>
    </row>
    <row r="9" spans="1:10" ht="14.25" x14ac:dyDescent="0.2">
      <c r="A9" s="33"/>
      <c r="B9" s="82"/>
      <c r="C9" s="82"/>
      <c r="D9" s="82"/>
      <c r="E9" s="314"/>
      <c r="F9" s="314"/>
      <c r="G9" s="256"/>
      <c r="H9" s="256"/>
      <c r="I9" s="92"/>
      <c r="J9" s="93"/>
    </row>
    <row r="10" spans="1:10" ht="25.9" customHeight="1" x14ac:dyDescent="0.2">
      <c r="A10" s="274" t="s">
        <v>390</v>
      </c>
      <c r="B10" s="275"/>
      <c r="C10" s="287" t="s">
        <v>429</v>
      </c>
      <c r="D10" s="288"/>
      <c r="E10" s="84"/>
      <c r="F10" s="317" t="s">
        <v>412</v>
      </c>
      <c r="G10" s="318"/>
      <c r="H10" s="300" t="s">
        <v>430</v>
      </c>
      <c r="I10" s="301"/>
      <c r="J10" s="34"/>
    </row>
    <row r="11" spans="1:10" ht="15.6" customHeight="1" x14ac:dyDescent="0.2">
      <c r="A11" s="33"/>
      <c r="B11" s="82"/>
      <c r="C11" s="82"/>
      <c r="D11" s="82"/>
      <c r="E11" s="297"/>
      <c r="F11" s="297"/>
      <c r="G11" s="297"/>
      <c r="H11" s="297"/>
      <c r="I11" s="85"/>
      <c r="J11" s="34"/>
    </row>
    <row r="12" spans="1:10" ht="21" customHeight="1" x14ac:dyDescent="0.2">
      <c r="A12" s="258" t="s">
        <v>404</v>
      </c>
      <c r="B12" s="275"/>
      <c r="C12" s="287" t="s">
        <v>431</v>
      </c>
      <c r="D12" s="288"/>
      <c r="E12" s="296"/>
      <c r="F12" s="297"/>
      <c r="G12" s="297"/>
      <c r="H12" s="297"/>
      <c r="I12" s="85"/>
      <c r="J12" s="34"/>
    </row>
    <row r="13" spans="1:10" ht="10.9" customHeight="1" x14ac:dyDescent="0.2">
      <c r="A13" s="84"/>
      <c r="B13" s="85"/>
      <c r="C13" s="82"/>
      <c r="D13" s="82"/>
      <c r="E13" s="256"/>
      <c r="F13" s="256"/>
      <c r="G13" s="256"/>
      <c r="H13" s="256"/>
      <c r="I13" s="82"/>
      <c r="J13" s="35"/>
    </row>
    <row r="14" spans="1:10" ht="22.9" customHeight="1" x14ac:dyDescent="0.2">
      <c r="A14" s="258" t="s">
        <v>391</v>
      </c>
      <c r="B14" s="286"/>
      <c r="C14" s="298" t="s">
        <v>432</v>
      </c>
      <c r="D14" s="299"/>
      <c r="E14" s="295"/>
      <c r="F14" s="276"/>
      <c r="G14" s="98" t="s">
        <v>413</v>
      </c>
      <c r="H14" s="300" t="s">
        <v>433</v>
      </c>
      <c r="I14" s="301"/>
      <c r="J14" s="95"/>
    </row>
    <row r="15" spans="1:10" ht="14.45" customHeight="1" x14ac:dyDescent="0.2">
      <c r="A15" s="84"/>
      <c r="B15" s="85"/>
      <c r="C15" s="82"/>
      <c r="D15" s="82"/>
      <c r="E15" s="256"/>
      <c r="F15" s="256"/>
      <c r="G15" s="256"/>
      <c r="H15" s="256"/>
      <c r="I15" s="82"/>
      <c r="J15" s="35"/>
    </row>
    <row r="16" spans="1:10" ht="13.15" customHeight="1" x14ac:dyDescent="0.2">
      <c r="A16" s="258" t="s">
        <v>414</v>
      </c>
      <c r="B16" s="286"/>
      <c r="C16" s="287" t="s">
        <v>434</v>
      </c>
      <c r="D16" s="288"/>
      <c r="E16" s="91"/>
      <c r="F16" s="91"/>
      <c r="G16" s="91"/>
      <c r="H16" s="91"/>
      <c r="I16" s="91"/>
      <c r="J16" s="95"/>
    </row>
    <row r="17" spans="1:10" ht="14.45" customHeight="1" x14ac:dyDescent="0.2">
      <c r="A17" s="289"/>
      <c r="B17" s="290"/>
      <c r="C17" s="290"/>
      <c r="D17" s="290"/>
      <c r="E17" s="290"/>
      <c r="F17" s="290"/>
      <c r="G17" s="290"/>
      <c r="H17" s="290"/>
      <c r="I17" s="290"/>
      <c r="J17" s="291"/>
    </row>
    <row r="18" spans="1:10" x14ac:dyDescent="0.2">
      <c r="A18" s="274" t="s">
        <v>392</v>
      </c>
      <c r="B18" s="275"/>
      <c r="C18" s="292" t="s">
        <v>435</v>
      </c>
      <c r="D18" s="293"/>
      <c r="E18" s="293"/>
      <c r="F18" s="293"/>
      <c r="G18" s="293"/>
      <c r="H18" s="293"/>
      <c r="I18" s="293"/>
      <c r="J18" s="294"/>
    </row>
    <row r="19" spans="1:10" ht="14.25" x14ac:dyDescent="0.2">
      <c r="A19" s="33"/>
      <c r="B19" s="82"/>
      <c r="C19" s="97"/>
      <c r="D19" s="82"/>
      <c r="E19" s="256"/>
      <c r="F19" s="256"/>
      <c r="G19" s="256"/>
      <c r="H19" s="256"/>
      <c r="I19" s="82"/>
      <c r="J19" s="35"/>
    </row>
    <row r="20" spans="1:10" ht="14.25" x14ac:dyDescent="0.2">
      <c r="A20" s="274" t="s">
        <v>393</v>
      </c>
      <c r="B20" s="275"/>
      <c r="C20" s="268">
        <v>21465</v>
      </c>
      <c r="D20" s="269"/>
      <c r="E20" s="256"/>
      <c r="F20" s="256"/>
      <c r="G20" s="260" t="s">
        <v>436</v>
      </c>
      <c r="H20" s="261"/>
      <c r="I20" s="261"/>
      <c r="J20" s="262"/>
    </row>
    <row r="21" spans="1:10" ht="14.25" x14ac:dyDescent="0.2">
      <c r="A21" s="33"/>
      <c r="B21" s="82"/>
      <c r="C21" s="82"/>
      <c r="D21" s="82"/>
      <c r="E21" s="256"/>
      <c r="F21" s="256"/>
      <c r="G21" s="256"/>
      <c r="H21" s="256"/>
      <c r="I21" s="82"/>
      <c r="J21" s="35"/>
    </row>
    <row r="22" spans="1:10" x14ac:dyDescent="0.2">
      <c r="A22" s="274" t="s">
        <v>394</v>
      </c>
      <c r="B22" s="275"/>
      <c r="C22" s="260" t="s">
        <v>437</v>
      </c>
      <c r="D22" s="261"/>
      <c r="E22" s="261"/>
      <c r="F22" s="261"/>
      <c r="G22" s="261"/>
      <c r="H22" s="261"/>
      <c r="I22" s="261"/>
      <c r="J22" s="262"/>
    </row>
    <row r="23" spans="1:10" ht="14.25" x14ac:dyDescent="0.2">
      <c r="A23" s="33"/>
      <c r="B23" s="82"/>
      <c r="C23" s="82"/>
      <c r="D23" s="82"/>
      <c r="E23" s="256"/>
      <c r="F23" s="256"/>
      <c r="G23" s="256"/>
      <c r="H23" s="256"/>
      <c r="I23" s="82"/>
      <c r="J23" s="35"/>
    </row>
    <row r="24" spans="1:10" ht="14.25" x14ac:dyDescent="0.2">
      <c r="A24" s="274" t="s">
        <v>395</v>
      </c>
      <c r="B24" s="275"/>
      <c r="C24" s="285" t="s">
        <v>438</v>
      </c>
      <c r="D24" s="281"/>
      <c r="E24" s="281"/>
      <c r="F24" s="281"/>
      <c r="G24" s="281"/>
      <c r="H24" s="281"/>
      <c r="I24" s="281"/>
      <c r="J24" s="282"/>
    </row>
    <row r="25" spans="1:10" ht="14.25" x14ac:dyDescent="0.2">
      <c r="A25" s="33"/>
      <c r="B25" s="82"/>
      <c r="C25" s="97"/>
      <c r="D25" s="82"/>
      <c r="E25" s="256"/>
      <c r="F25" s="256"/>
      <c r="G25" s="256"/>
      <c r="H25" s="256"/>
      <c r="I25" s="82"/>
      <c r="J25" s="35"/>
    </row>
    <row r="26" spans="1:10" ht="14.25" x14ac:dyDescent="0.2">
      <c r="A26" s="274" t="s">
        <v>396</v>
      </c>
      <c r="B26" s="275"/>
      <c r="C26" s="280" t="s">
        <v>450</v>
      </c>
      <c r="D26" s="281"/>
      <c r="E26" s="281"/>
      <c r="F26" s="281"/>
      <c r="G26" s="281"/>
      <c r="H26" s="281"/>
      <c r="I26" s="281"/>
      <c r="J26" s="282"/>
    </row>
    <row r="27" spans="1:10" ht="13.9" customHeight="1" x14ac:dyDescent="0.2">
      <c r="A27" s="33"/>
      <c r="B27" s="82"/>
      <c r="C27" s="97"/>
      <c r="D27" s="82"/>
      <c r="E27" s="256"/>
      <c r="F27" s="256"/>
      <c r="G27" s="256"/>
      <c r="H27" s="256"/>
      <c r="I27" s="82"/>
      <c r="J27" s="35"/>
    </row>
    <row r="28" spans="1:10" ht="22.9" customHeight="1" x14ac:dyDescent="0.2">
      <c r="A28" s="258" t="s">
        <v>405</v>
      </c>
      <c r="B28" s="275"/>
      <c r="C28" s="62">
        <v>6</v>
      </c>
      <c r="D28" s="36"/>
      <c r="E28" s="279"/>
      <c r="F28" s="279"/>
      <c r="G28" s="279"/>
      <c r="H28" s="279"/>
      <c r="I28" s="283"/>
      <c r="J28" s="284"/>
    </row>
    <row r="29" spans="1:10" ht="14.25" x14ac:dyDescent="0.2">
      <c r="A29" s="33"/>
      <c r="B29" s="82"/>
      <c r="C29" s="82"/>
      <c r="D29" s="82"/>
      <c r="E29" s="256"/>
      <c r="F29" s="256"/>
      <c r="G29" s="256"/>
      <c r="H29" s="256"/>
      <c r="I29" s="82"/>
      <c r="J29" s="35"/>
    </row>
    <row r="30" spans="1:10" ht="15" x14ac:dyDescent="0.2">
      <c r="A30" s="274" t="s">
        <v>397</v>
      </c>
      <c r="B30" s="275"/>
      <c r="C30" s="111" t="s">
        <v>416</v>
      </c>
      <c r="D30" s="270" t="s">
        <v>415</v>
      </c>
      <c r="E30" s="271"/>
      <c r="F30" s="271"/>
      <c r="G30" s="271"/>
      <c r="H30" s="104" t="s">
        <v>416</v>
      </c>
      <c r="I30" s="105" t="s">
        <v>417</v>
      </c>
      <c r="J30" s="106"/>
    </row>
    <row r="31" spans="1:10" x14ac:dyDescent="0.2">
      <c r="A31" s="274"/>
      <c r="B31" s="275"/>
      <c r="C31" s="37"/>
      <c r="D31" s="94"/>
      <c r="E31" s="276"/>
      <c r="F31" s="276"/>
      <c r="G31" s="276"/>
      <c r="H31" s="276"/>
      <c r="I31" s="277"/>
      <c r="J31" s="278"/>
    </row>
    <row r="32" spans="1:10" x14ac:dyDescent="0.2">
      <c r="A32" s="274" t="s">
        <v>406</v>
      </c>
      <c r="B32" s="275"/>
      <c r="C32" s="62" t="s">
        <v>420</v>
      </c>
      <c r="D32" s="270" t="s">
        <v>418</v>
      </c>
      <c r="E32" s="271"/>
      <c r="F32" s="271"/>
      <c r="G32" s="271"/>
      <c r="H32" s="107" t="s">
        <v>419</v>
      </c>
      <c r="I32" s="108" t="s">
        <v>420</v>
      </c>
      <c r="J32" s="109"/>
    </row>
    <row r="33" spans="1:10" ht="14.25" x14ac:dyDescent="0.2">
      <c r="A33" s="33"/>
      <c r="B33" s="82"/>
      <c r="C33" s="82"/>
      <c r="D33" s="82"/>
      <c r="E33" s="256"/>
      <c r="F33" s="256"/>
      <c r="G33" s="256"/>
      <c r="H33" s="256"/>
      <c r="I33" s="82"/>
      <c r="J33" s="35"/>
    </row>
    <row r="34" spans="1:10" x14ac:dyDescent="0.2">
      <c r="A34" s="270" t="s">
        <v>407</v>
      </c>
      <c r="B34" s="271"/>
      <c r="C34" s="271"/>
      <c r="D34" s="271"/>
      <c r="E34" s="271" t="s">
        <v>398</v>
      </c>
      <c r="F34" s="271"/>
      <c r="G34" s="271"/>
      <c r="H34" s="271"/>
      <c r="I34" s="271"/>
      <c r="J34" s="38" t="s">
        <v>399</v>
      </c>
    </row>
    <row r="35" spans="1:10" ht="14.25" x14ac:dyDescent="0.2">
      <c r="A35" s="33"/>
      <c r="B35" s="82"/>
      <c r="C35" s="82"/>
      <c r="D35" s="82"/>
      <c r="E35" s="256"/>
      <c r="F35" s="256"/>
      <c r="G35" s="256"/>
      <c r="H35" s="256"/>
      <c r="I35" s="82"/>
      <c r="J35" s="93"/>
    </row>
    <row r="36" spans="1:10" x14ac:dyDescent="0.2">
      <c r="A36" s="263"/>
      <c r="B36" s="264"/>
      <c r="C36" s="264"/>
      <c r="D36" s="264"/>
      <c r="E36" s="263"/>
      <c r="F36" s="264"/>
      <c r="G36" s="264"/>
      <c r="H36" s="264"/>
      <c r="I36" s="265"/>
      <c r="J36" s="83"/>
    </row>
    <row r="37" spans="1:10" ht="14.25" x14ac:dyDescent="0.2">
      <c r="A37" s="33"/>
      <c r="B37" s="82"/>
      <c r="C37" s="97"/>
      <c r="D37" s="273"/>
      <c r="E37" s="273"/>
      <c r="F37" s="273"/>
      <c r="G37" s="273"/>
      <c r="H37" s="273"/>
      <c r="I37" s="273"/>
      <c r="J37" s="35"/>
    </row>
    <row r="38" spans="1:10" x14ac:dyDescent="0.2">
      <c r="A38" s="263"/>
      <c r="B38" s="264"/>
      <c r="C38" s="264"/>
      <c r="D38" s="265"/>
      <c r="E38" s="263"/>
      <c r="F38" s="264"/>
      <c r="G38" s="264"/>
      <c r="H38" s="264"/>
      <c r="I38" s="265"/>
      <c r="J38" s="62"/>
    </row>
    <row r="39" spans="1:10" ht="14.25" x14ac:dyDescent="0.2">
      <c r="A39" s="33"/>
      <c r="B39" s="82"/>
      <c r="C39" s="97"/>
      <c r="D39" s="96"/>
      <c r="E39" s="273"/>
      <c r="F39" s="273"/>
      <c r="G39" s="273"/>
      <c r="H39" s="273"/>
      <c r="I39" s="85"/>
      <c r="J39" s="35"/>
    </row>
    <row r="40" spans="1:10" x14ac:dyDescent="0.2">
      <c r="A40" s="263"/>
      <c r="B40" s="264"/>
      <c r="C40" s="264"/>
      <c r="D40" s="265"/>
      <c r="E40" s="263"/>
      <c r="F40" s="264"/>
      <c r="G40" s="264"/>
      <c r="H40" s="264"/>
      <c r="I40" s="265"/>
      <c r="J40" s="62"/>
    </row>
    <row r="41" spans="1:10" ht="14.25" x14ac:dyDescent="0.2">
      <c r="A41" s="33"/>
      <c r="B41" s="114"/>
      <c r="C41" s="113"/>
      <c r="D41" s="115"/>
      <c r="E41" s="115"/>
      <c r="F41" s="115"/>
      <c r="G41" s="115"/>
      <c r="H41" s="115"/>
      <c r="I41" s="116"/>
      <c r="J41" s="35"/>
    </row>
    <row r="42" spans="1:10" x14ac:dyDescent="0.2">
      <c r="A42" s="263"/>
      <c r="B42" s="264"/>
      <c r="C42" s="264"/>
      <c r="D42" s="265"/>
      <c r="E42" s="263"/>
      <c r="F42" s="264"/>
      <c r="G42" s="264"/>
      <c r="H42" s="264"/>
      <c r="I42" s="265"/>
      <c r="J42" s="62"/>
    </row>
    <row r="43" spans="1:10" ht="14.25" x14ac:dyDescent="0.2">
      <c r="A43" s="39"/>
      <c r="B43" s="97"/>
      <c r="C43" s="255"/>
      <c r="D43" s="255"/>
      <c r="E43" s="256"/>
      <c r="F43" s="256"/>
      <c r="G43" s="255"/>
      <c r="H43" s="255"/>
      <c r="I43" s="255"/>
      <c r="J43" s="35"/>
    </row>
    <row r="44" spans="1:10" x14ac:dyDescent="0.2">
      <c r="A44" s="263"/>
      <c r="B44" s="264"/>
      <c r="C44" s="264"/>
      <c r="D44" s="265"/>
      <c r="E44" s="263"/>
      <c r="F44" s="264"/>
      <c r="G44" s="264"/>
      <c r="H44" s="264"/>
      <c r="I44" s="265"/>
      <c r="J44" s="62"/>
    </row>
    <row r="45" spans="1:10" ht="14.25" x14ac:dyDescent="0.2">
      <c r="A45" s="39"/>
      <c r="B45" s="97"/>
      <c r="C45" s="97"/>
      <c r="D45" s="82"/>
      <c r="E45" s="272"/>
      <c r="F45" s="272"/>
      <c r="G45" s="255"/>
      <c r="H45" s="255"/>
      <c r="I45" s="82"/>
      <c r="J45" s="35"/>
    </row>
    <row r="46" spans="1:10" x14ac:dyDescent="0.2">
      <c r="A46" s="263"/>
      <c r="B46" s="264"/>
      <c r="C46" s="264"/>
      <c r="D46" s="265"/>
      <c r="E46" s="263"/>
      <c r="F46" s="264"/>
      <c r="G46" s="264"/>
      <c r="H46" s="264"/>
      <c r="I46" s="265"/>
      <c r="J46" s="62"/>
    </row>
    <row r="47" spans="1:10" ht="14.25" x14ac:dyDescent="0.2">
      <c r="A47" s="39"/>
      <c r="B47" s="97"/>
      <c r="C47" s="97"/>
      <c r="D47" s="82"/>
      <c r="E47" s="256"/>
      <c r="F47" s="256"/>
      <c r="G47" s="255"/>
      <c r="H47" s="255"/>
      <c r="I47" s="82"/>
      <c r="J47" s="110" t="s">
        <v>421</v>
      </c>
    </row>
    <row r="48" spans="1:10" ht="14.25" x14ac:dyDescent="0.2">
      <c r="A48" s="39"/>
      <c r="B48" s="97"/>
      <c r="C48" s="97"/>
      <c r="D48" s="82"/>
      <c r="E48" s="256"/>
      <c r="F48" s="256"/>
      <c r="G48" s="255"/>
      <c r="H48" s="255"/>
      <c r="I48" s="82"/>
      <c r="J48" s="110" t="s">
        <v>422</v>
      </c>
    </row>
    <row r="49" spans="1:10" ht="14.45" customHeight="1" x14ac:dyDescent="0.2">
      <c r="A49" s="258" t="s">
        <v>439</v>
      </c>
      <c r="B49" s="259"/>
      <c r="C49" s="268" t="s">
        <v>421</v>
      </c>
      <c r="D49" s="269"/>
      <c r="E49" s="266" t="s">
        <v>423</v>
      </c>
      <c r="F49" s="267"/>
      <c r="G49" s="260" t="s">
        <v>440</v>
      </c>
      <c r="H49" s="261"/>
      <c r="I49" s="261"/>
      <c r="J49" s="262"/>
    </row>
    <row r="50" spans="1:10" ht="14.25" x14ac:dyDescent="0.2">
      <c r="A50" s="39"/>
      <c r="B50" s="97"/>
      <c r="C50" s="255"/>
      <c r="D50" s="255"/>
      <c r="E50" s="256"/>
      <c r="F50" s="256"/>
      <c r="G50" s="257" t="s">
        <v>424</v>
      </c>
      <c r="H50" s="257"/>
      <c r="I50" s="257"/>
      <c r="J50" s="40"/>
    </row>
    <row r="51" spans="1:10" ht="13.9" customHeight="1" x14ac:dyDescent="0.2">
      <c r="A51" s="258" t="s">
        <v>400</v>
      </c>
      <c r="B51" s="259"/>
      <c r="C51" s="260" t="s">
        <v>441</v>
      </c>
      <c r="D51" s="261"/>
      <c r="E51" s="261"/>
      <c r="F51" s="261"/>
      <c r="G51" s="261"/>
      <c r="H51" s="261"/>
      <c r="I51" s="261"/>
      <c r="J51" s="262"/>
    </row>
    <row r="52" spans="1:10" ht="14.25" x14ac:dyDescent="0.2">
      <c r="A52" s="33"/>
      <c r="B52" s="82"/>
      <c r="C52" s="279" t="s">
        <v>401</v>
      </c>
      <c r="D52" s="279"/>
      <c r="E52" s="279"/>
      <c r="F52" s="279"/>
      <c r="G52" s="279"/>
      <c r="H52" s="279"/>
      <c r="I52" s="279"/>
      <c r="J52" s="35"/>
    </row>
    <row r="53" spans="1:10" ht="14.25" x14ac:dyDescent="0.2">
      <c r="A53" s="258" t="s">
        <v>402</v>
      </c>
      <c r="B53" s="259"/>
      <c r="C53" s="323" t="s">
        <v>442</v>
      </c>
      <c r="D53" s="324"/>
      <c r="E53" s="325"/>
      <c r="F53" s="256"/>
      <c r="G53" s="256"/>
      <c r="H53" s="271"/>
      <c r="I53" s="271"/>
      <c r="J53" s="326"/>
    </row>
    <row r="54" spans="1:10" ht="14.25" x14ac:dyDescent="0.2">
      <c r="A54" s="33"/>
      <c r="B54" s="82"/>
      <c r="C54" s="97"/>
      <c r="D54" s="82"/>
      <c r="E54" s="256"/>
      <c r="F54" s="256"/>
      <c r="G54" s="256"/>
      <c r="H54" s="256"/>
      <c r="I54" s="82"/>
      <c r="J54" s="35"/>
    </row>
    <row r="55" spans="1:10" ht="14.45" customHeight="1" x14ac:dyDescent="0.2">
      <c r="A55" s="258" t="s">
        <v>395</v>
      </c>
      <c r="B55" s="259"/>
      <c r="C55" s="327" t="s">
        <v>443</v>
      </c>
      <c r="D55" s="328"/>
      <c r="E55" s="328"/>
      <c r="F55" s="328"/>
      <c r="G55" s="328"/>
      <c r="H55" s="328"/>
      <c r="I55" s="328"/>
      <c r="J55" s="329"/>
    </row>
    <row r="56" spans="1:10" ht="14.25" x14ac:dyDescent="0.2">
      <c r="A56" s="33"/>
      <c r="B56" s="82"/>
      <c r="C56" s="82"/>
      <c r="D56" s="82"/>
      <c r="E56" s="256"/>
      <c r="F56" s="256"/>
      <c r="G56" s="256"/>
      <c r="H56" s="256"/>
      <c r="I56" s="82"/>
      <c r="J56" s="35"/>
    </row>
    <row r="57" spans="1:10" ht="14.25" x14ac:dyDescent="0.2">
      <c r="A57" s="258" t="s">
        <v>425</v>
      </c>
      <c r="B57" s="259"/>
      <c r="C57" s="319" t="s">
        <v>444</v>
      </c>
      <c r="D57" s="320"/>
      <c r="E57" s="320"/>
      <c r="F57" s="320"/>
      <c r="G57" s="320"/>
      <c r="H57" s="320"/>
      <c r="I57" s="320"/>
      <c r="J57" s="321"/>
    </row>
    <row r="58" spans="1:10" ht="14.45" customHeight="1" x14ac:dyDescent="0.2">
      <c r="A58" s="33"/>
      <c r="B58" s="82"/>
      <c r="C58" s="257" t="s">
        <v>426</v>
      </c>
      <c r="D58" s="257"/>
      <c r="E58" s="257"/>
      <c r="F58" s="257"/>
      <c r="G58" s="82"/>
      <c r="H58" s="82"/>
      <c r="I58" s="82"/>
      <c r="J58" s="35"/>
    </row>
    <row r="59" spans="1:10" ht="14.25" x14ac:dyDescent="0.2">
      <c r="A59" s="258" t="s">
        <v>427</v>
      </c>
      <c r="B59" s="259"/>
      <c r="C59" s="319" t="s">
        <v>445</v>
      </c>
      <c r="D59" s="320"/>
      <c r="E59" s="320"/>
      <c r="F59" s="320"/>
      <c r="G59" s="320"/>
      <c r="H59" s="320"/>
      <c r="I59" s="320"/>
      <c r="J59" s="321"/>
    </row>
    <row r="60" spans="1:10" ht="14.45" customHeight="1" x14ac:dyDescent="0.2">
      <c r="A60" s="41"/>
      <c r="B60" s="42"/>
      <c r="C60" s="322" t="s">
        <v>428</v>
      </c>
      <c r="D60" s="322"/>
      <c r="E60" s="322"/>
      <c r="F60" s="322"/>
      <c r="G60" s="322"/>
      <c r="H60" s="42"/>
      <c r="I60" s="42"/>
      <c r="J60" s="43"/>
    </row>
    <row r="67" ht="27" customHeight="1" x14ac:dyDescent="0.2"/>
    <row r="71" ht="38.450000000000003" customHeight="1" x14ac:dyDescent="0.2"/>
  </sheetData>
  <sheetProtection algorithmName="SHA-512" hashValue="Nrun20CkCuAp5hiZ5qlX1HXQzPwTcuFjfEV8GSuyKMJjZagzC7/vCHD9cIFzkuSrYnKjI19OJz+3FTm1+/Nrng==" saltValue="meHg9GHRGE/saSGCI4aBXA==" spinCount="100000" sheet="1" objects="1" scenarios="1"/>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I69" sqref="I69"/>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342" t="s">
        <v>1</v>
      </c>
      <c r="B1" s="343"/>
      <c r="C1" s="343"/>
      <c r="D1" s="343"/>
      <c r="E1" s="343"/>
      <c r="F1" s="343"/>
      <c r="G1" s="343"/>
      <c r="H1" s="343"/>
      <c r="I1" s="343"/>
    </row>
    <row r="2" spans="1:9" x14ac:dyDescent="0.2">
      <c r="A2" s="344" t="s">
        <v>446</v>
      </c>
      <c r="B2" s="345"/>
      <c r="C2" s="345"/>
      <c r="D2" s="345"/>
      <c r="E2" s="345"/>
      <c r="F2" s="345"/>
      <c r="G2" s="345"/>
      <c r="H2" s="345"/>
      <c r="I2" s="345"/>
    </row>
    <row r="3" spans="1:9" x14ac:dyDescent="0.2">
      <c r="A3" s="346" t="s">
        <v>361</v>
      </c>
      <c r="B3" s="347"/>
      <c r="C3" s="347"/>
      <c r="D3" s="347"/>
      <c r="E3" s="347"/>
      <c r="F3" s="347"/>
      <c r="G3" s="347"/>
      <c r="H3" s="347"/>
      <c r="I3" s="347"/>
    </row>
    <row r="4" spans="1:9" x14ac:dyDescent="0.2">
      <c r="A4" s="348" t="s">
        <v>447</v>
      </c>
      <c r="B4" s="349"/>
      <c r="C4" s="349"/>
      <c r="D4" s="349"/>
      <c r="E4" s="349"/>
      <c r="F4" s="349"/>
      <c r="G4" s="349"/>
      <c r="H4" s="349"/>
      <c r="I4" s="350"/>
    </row>
    <row r="5" spans="1:9" ht="34.5" thickBot="1" x14ac:dyDescent="0.25">
      <c r="A5" s="354" t="s">
        <v>2</v>
      </c>
      <c r="B5" s="355"/>
      <c r="C5" s="355"/>
      <c r="D5" s="355"/>
      <c r="E5" s="355"/>
      <c r="F5" s="356"/>
      <c r="G5" s="26" t="s">
        <v>113</v>
      </c>
      <c r="H5" s="56" t="s">
        <v>376</v>
      </c>
      <c r="I5" s="57" t="s">
        <v>384</v>
      </c>
    </row>
    <row r="6" spans="1:9" x14ac:dyDescent="0.2">
      <c r="A6" s="351">
        <v>1</v>
      </c>
      <c r="B6" s="352"/>
      <c r="C6" s="352"/>
      <c r="D6" s="352"/>
      <c r="E6" s="352"/>
      <c r="F6" s="353"/>
      <c r="G6" s="27">
        <v>2</v>
      </c>
      <c r="H6" s="28">
        <v>3</v>
      </c>
      <c r="I6" s="28">
        <v>4</v>
      </c>
    </row>
    <row r="7" spans="1:9" x14ac:dyDescent="0.2">
      <c r="A7" s="357"/>
      <c r="B7" s="357"/>
      <c r="C7" s="357"/>
      <c r="D7" s="357"/>
      <c r="E7" s="357"/>
      <c r="F7" s="357"/>
      <c r="G7" s="357"/>
      <c r="H7" s="357"/>
      <c r="I7" s="358"/>
    </row>
    <row r="8" spans="1:9" ht="12.75" customHeight="1" x14ac:dyDescent="0.2">
      <c r="A8" s="359" t="s">
        <v>4</v>
      </c>
      <c r="B8" s="360"/>
      <c r="C8" s="360"/>
      <c r="D8" s="360"/>
      <c r="E8" s="360"/>
      <c r="F8" s="361"/>
      <c r="G8" s="16">
        <v>1</v>
      </c>
      <c r="H8" s="249">
        <v>0</v>
      </c>
      <c r="I8" s="58">
        <v>0</v>
      </c>
    </row>
    <row r="9" spans="1:9" ht="12.75" customHeight="1" x14ac:dyDescent="0.2">
      <c r="A9" s="339" t="s">
        <v>5</v>
      </c>
      <c r="B9" s="340"/>
      <c r="C9" s="340"/>
      <c r="D9" s="340"/>
      <c r="E9" s="340"/>
      <c r="F9" s="341"/>
      <c r="G9" s="17">
        <v>2</v>
      </c>
      <c r="H9" s="59">
        <f>H10+H17+H27+H38+H43</f>
        <v>138053105</v>
      </c>
      <c r="I9" s="59">
        <f>I10+I17+I27+I38+I43</f>
        <v>135264623</v>
      </c>
    </row>
    <row r="10" spans="1:9" ht="12.75" customHeight="1" x14ac:dyDescent="0.2">
      <c r="A10" s="331" t="s">
        <v>6</v>
      </c>
      <c r="B10" s="332"/>
      <c r="C10" s="332"/>
      <c r="D10" s="332"/>
      <c r="E10" s="332"/>
      <c r="F10" s="333"/>
      <c r="G10" s="17">
        <v>3</v>
      </c>
      <c r="H10" s="59">
        <f>H11+H12+H13+H14+H15+H16</f>
        <v>3490</v>
      </c>
      <c r="I10" s="59">
        <f>I11+I12+I13+I14+I15+I16</f>
        <v>8713</v>
      </c>
    </row>
    <row r="11" spans="1:9" ht="12.75" customHeight="1" x14ac:dyDescent="0.2">
      <c r="A11" s="336" t="s">
        <v>7</v>
      </c>
      <c r="B11" s="337"/>
      <c r="C11" s="337"/>
      <c r="D11" s="337"/>
      <c r="E11" s="337"/>
      <c r="F11" s="338"/>
      <c r="G11" s="16">
        <v>4</v>
      </c>
      <c r="H11" s="249">
        <v>0</v>
      </c>
      <c r="I11" s="58">
        <v>0</v>
      </c>
    </row>
    <row r="12" spans="1:9" ht="23.45" customHeight="1" x14ac:dyDescent="0.2">
      <c r="A12" s="336" t="s">
        <v>8</v>
      </c>
      <c r="B12" s="337"/>
      <c r="C12" s="337"/>
      <c r="D12" s="337"/>
      <c r="E12" s="337"/>
      <c r="F12" s="338"/>
      <c r="G12" s="16">
        <v>5</v>
      </c>
      <c r="H12" s="249">
        <v>3490</v>
      </c>
      <c r="I12" s="58">
        <f>187435-178721-1</f>
        <v>8713</v>
      </c>
    </row>
    <row r="13" spans="1:9" ht="12.75" customHeight="1" x14ac:dyDescent="0.2">
      <c r="A13" s="336" t="s">
        <v>9</v>
      </c>
      <c r="B13" s="337"/>
      <c r="C13" s="337"/>
      <c r="D13" s="337"/>
      <c r="E13" s="337"/>
      <c r="F13" s="338"/>
      <c r="G13" s="16">
        <v>6</v>
      </c>
      <c r="H13" s="249">
        <v>0</v>
      </c>
      <c r="I13" s="58">
        <v>0</v>
      </c>
    </row>
    <row r="14" spans="1:9" ht="12.75" customHeight="1" x14ac:dyDescent="0.2">
      <c r="A14" s="336" t="s">
        <v>10</v>
      </c>
      <c r="B14" s="337"/>
      <c r="C14" s="337"/>
      <c r="D14" s="337"/>
      <c r="E14" s="337"/>
      <c r="F14" s="338"/>
      <c r="G14" s="16">
        <v>7</v>
      </c>
      <c r="H14" s="249">
        <v>0</v>
      </c>
      <c r="I14" s="58">
        <v>0</v>
      </c>
    </row>
    <row r="15" spans="1:9" ht="12.75" customHeight="1" x14ac:dyDescent="0.2">
      <c r="A15" s="336" t="s">
        <v>11</v>
      </c>
      <c r="B15" s="337"/>
      <c r="C15" s="337"/>
      <c r="D15" s="337"/>
      <c r="E15" s="337"/>
      <c r="F15" s="338"/>
      <c r="G15" s="16">
        <v>8</v>
      </c>
      <c r="H15" s="249">
        <v>0</v>
      </c>
      <c r="I15" s="58">
        <v>0</v>
      </c>
    </row>
    <row r="16" spans="1:9" ht="12.75" customHeight="1" x14ac:dyDescent="0.2">
      <c r="A16" s="336" t="s">
        <v>12</v>
      </c>
      <c r="B16" s="337"/>
      <c r="C16" s="337"/>
      <c r="D16" s="337"/>
      <c r="E16" s="337"/>
      <c r="F16" s="338"/>
      <c r="G16" s="16">
        <v>9</v>
      </c>
      <c r="H16" s="249">
        <v>0</v>
      </c>
      <c r="I16" s="58">
        <v>0</v>
      </c>
    </row>
    <row r="17" spans="1:9" ht="12.75" customHeight="1" x14ac:dyDescent="0.2">
      <c r="A17" s="331" t="s">
        <v>13</v>
      </c>
      <c r="B17" s="332"/>
      <c r="C17" s="332"/>
      <c r="D17" s="332"/>
      <c r="E17" s="332"/>
      <c r="F17" s="333"/>
      <c r="G17" s="17">
        <v>10</v>
      </c>
      <c r="H17" s="59">
        <f>H18+H19+H20+H21+H22+H23+H24+H25+H26</f>
        <v>117887575</v>
      </c>
      <c r="I17" s="59">
        <f>I18+I19+I20+I21+I22+I23+I24+I25+I26</f>
        <v>115044964</v>
      </c>
    </row>
    <row r="18" spans="1:9" ht="12.75" customHeight="1" x14ac:dyDescent="0.2">
      <c r="A18" s="336" t="s">
        <v>14</v>
      </c>
      <c r="B18" s="337"/>
      <c r="C18" s="337"/>
      <c r="D18" s="337"/>
      <c r="E18" s="337"/>
      <c r="F18" s="338"/>
      <c r="G18" s="16">
        <v>11</v>
      </c>
      <c r="H18" s="249">
        <v>8217383</v>
      </c>
      <c r="I18" s="58">
        <v>8217383</v>
      </c>
    </row>
    <row r="19" spans="1:9" ht="12.75" customHeight="1" x14ac:dyDescent="0.2">
      <c r="A19" s="336" t="s">
        <v>15</v>
      </c>
      <c r="B19" s="337"/>
      <c r="C19" s="337"/>
      <c r="D19" s="337"/>
      <c r="E19" s="337"/>
      <c r="F19" s="338"/>
      <c r="G19" s="16">
        <v>12</v>
      </c>
      <c r="H19" s="249">
        <v>2378904</v>
      </c>
      <c r="I19" s="58">
        <f>2914464-593690+1</f>
        <v>2320775</v>
      </c>
    </row>
    <row r="20" spans="1:9" ht="12.75" customHeight="1" x14ac:dyDescent="0.2">
      <c r="A20" s="336" t="s">
        <v>16</v>
      </c>
      <c r="B20" s="337"/>
      <c r="C20" s="337"/>
      <c r="D20" s="337"/>
      <c r="E20" s="337"/>
      <c r="F20" s="338"/>
      <c r="G20" s="16">
        <v>13</v>
      </c>
      <c r="H20" s="249">
        <v>287012</v>
      </c>
      <c r="I20" s="58">
        <f>9165772-8921715</f>
        <v>244057</v>
      </c>
    </row>
    <row r="21" spans="1:9" ht="12.75" customHeight="1" x14ac:dyDescent="0.2">
      <c r="A21" s="336" t="s">
        <v>17</v>
      </c>
      <c r="B21" s="337"/>
      <c r="C21" s="337"/>
      <c r="D21" s="337"/>
      <c r="E21" s="337"/>
      <c r="F21" s="338"/>
      <c r="G21" s="16">
        <v>14</v>
      </c>
      <c r="H21" s="249">
        <v>1931</v>
      </c>
      <c r="I21" s="58">
        <f>6374025-6372720</f>
        <v>1305</v>
      </c>
    </row>
    <row r="22" spans="1:9" ht="12.75" customHeight="1" x14ac:dyDescent="0.2">
      <c r="A22" s="336" t="s">
        <v>18</v>
      </c>
      <c r="B22" s="337"/>
      <c r="C22" s="337"/>
      <c r="D22" s="337"/>
      <c r="E22" s="337"/>
      <c r="F22" s="338"/>
      <c r="G22" s="16">
        <v>15</v>
      </c>
      <c r="H22" s="249">
        <v>0</v>
      </c>
      <c r="I22" s="58">
        <v>0</v>
      </c>
    </row>
    <row r="23" spans="1:9" ht="12.75" customHeight="1" x14ac:dyDescent="0.2">
      <c r="A23" s="336" t="s">
        <v>19</v>
      </c>
      <c r="B23" s="337"/>
      <c r="C23" s="337"/>
      <c r="D23" s="337"/>
      <c r="E23" s="337"/>
      <c r="F23" s="338"/>
      <c r="G23" s="16">
        <v>16</v>
      </c>
      <c r="H23" s="249">
        <v>0</v>
      </c>
      <c r="I23" s="58">
        <v>0</v>
      </c>
    </row>
    <row r="24" spans="1:9" ht="12.75" customHeight="1" x14ac:dyDescent="0.2">
      <c r="A24" s="336" t="s">
        <v>20</v>
      </c>
      <c r="B24" s="337"/>
      <c r="C24" s="337"/>
      <c r="D24" s="337"/>
      <c r="E24" s="337"/>
      <c r="F24" s="338"/>
      <c r="G24" s="16">
        <v>17</v>
      </c>
      <c r="H24" s="249">
        <v>112222</v>
      </c>
      <c r="I24" s="58">
        <f>112222</f>
        <v>112222</v>
      </c>
    </row>
    <row r="25" spans="1:9" ht="12.75" customHeight="1" x14ac:dyDescent="0.2">
      <c r="A25" s="336" t="s">
        <v>21</v>
      </c>
      <c r="B25" s="337"/>
      <c r="C25" s="337"/>
      <c r="D25" s="337"/>
      <c r="E25" s="337"/>
      <c r="F25" s="338"/>
      <c r="G25" s="16">
        <v>18</v>
      </c>
      <c r="H25" s="249">
        <v>0</v>
      </c>
      <c r="I25" s="58">
        <v>0</v>
      </c>
    </row>
    <row r="26" spans="1:9" ht="12.75" customHeight="1" x14ac:dyDescent="0.2">
      <c r="A26" s="336" t="s">
        <v>22</v>
      </c>
      <c r="B26" s="337"/>
      <c r="C26" s="337"/>
      <c r="D26" s="337"/>
      <c r="E26" s="337"/>
      <c r="F26" s="338"/>
      <c r="G26" s="16">
        <v>19</v>
      </c>
      <c r="H26" s="249">
        <v>106890123</v>
      </c>
      <c r="I26" s="58">
        <f>137284520-33135298</f>
        <v>104149222</v>
      </c>
    </row>
    <row r="27" spans="1:9" ht="12.75" customHeight="1" x14ac:dyDescent="0.2">
      <c r="A27" s="331" t="s">
        <v>23</v>
      </c>
      <c r="B27" s="332"/>
      <c r="C27" s="332"/>
      <c r="D27" s="332"/>
      <c r="E27" s="332"/>
      <c r="F27" s="333"/>
      <c r="G27" s="17">
        <v>20</v>
      </c>
      <c r="H27" s="59">
        <f>SUM(H28:H37)</f>
        <v>20162040</v>
      </c>
      <c r="I27" s="59">
        <f>SUM(I28:I37)</f>
        <v>20210946</v>
      </c>
    </row>
    <row r="28" spans="1:9" ht="12.75" customHeight="1" x14ac:dyDescent="0.2">
      <c r="A28" s="336" t="s">
        <v>24</v>
      </c>
      <c r="B28" s="337"/>
      <c r="C28" s="337"/>
      <c r="D28" s="337"/>
      <c r="E28" s="337"/>
      <c r="F28" s="338"/>
      <c r="G28" s="16">
        <v>21</v>
      </c>
      <c r="H28" s="249">
        <v>17877000</v>
      </c>
      <c r="I28" s="58">
        <f>17877000</f>
        <v>17877000</v>
      </c>
    </row>
    <row r="29" spans="1:9" ht="12.75" customHeight="1" x14ac:dyDescent="0.2">
      <c r="A29" s="336" t="s">
        <v>25</v>
      </c>
      <c r="B29" s="337"/>
      <c r="C29" s="337"/>
      <c r="D29" s="337"/>
      <c r="E29" s="337"/>
      <c r="F29" s="338"/>
      <c r="G29" s="16">
        <v>22</v>
      </c>
      <c r="H29" s="249">
        <v>0</v>
      </c>
      <c r="I29" s="58">
        <v>0</v>
      </c>
    </row>
    <row r="30" spans="1:9" ht="12.75" customHeight="1" x14ac:dyDescent="0.2">
      <c r="A30" s="336" t="s">
        <v>26</v>
      </c>
      <c r="B30" s="337"/>
      <c r="C30" s="337"/>
      <c r="D30" s="337"/>
      <c r="E30" s="337"/>
      <c r="F30" s="338"/>
      <c r="G30" s="16">
        <v>23</v>
      </c>
      <c r="H30" s="249">
        <v>1430000</v>
      </c>
      <c r="I30" s="58">
        <f>1430000</f>
        <v>1430000</v>
      </c>
    </row>
    <row r="31" spans="1:9" ht="24.6" customHeight="1" x14ac:dyDescent="0.2">
      <c r="A31" s="336" t="s">
        <v>27</v>
      </c>
      <c r="B31" s="337"/>
      <c r="C31" s="337"/>
      <c r="D31" s="337"/>
      <c r="E31" s="337"/>
      <c r="F31" s="338"/>
      <c r="G31" s="16">
        <v>24</v>
      </c>
      <c r="H31" s="249">
        <v>0</v>
      </c>
      <c r="I31" s="58">
        <v>0</v>
      </c>
    </row>
    <row r="32" spans="1:9" ht="24" customHeight="1" x14ac:dyDescent="0.2">
      <c r="A32" s="336" t="s">
        <v>28</v>
      </c>
      <c r="B32" s="337"/>
      <c r="C32" s="337"/>
      <c r="D32" s="337"/>
      <c r="E32" s="337"/>
      <c r="F32" s="338"/>
      <c r="G32" s="16">
        <v>25</v>
      </c>
      <c r="H32" s="249">
        <v>0</v>
      </c>
      <c r="I32" s="58">
        <v>0</v>
      </c>
    </row>
    <row r="33" spans="1:9" ht="26.45" customHeight="1" x14ac:dyDescent="0.2">
      <c r="A33" s="336" t="s">
        <v>29</v>
      </c>
      <c r="B33" s="337"/>
      <c r="C33" s="337"/>
      <c r="D33" s="337"/>
      <c r="E33" s="337"/>
      <c r="F33" s="338"/>
      <c r="G33" s="16">
        <v>26</v>
      </c>
      <c r="H33" s="249">
        <v>0</v>
      </c>
      <c r="I33" s="58">
        <v>0</v>
      </c>
    </row>
    <row r="34" spans="1:9" ht="12.75" customHeight="1" x14ac:dyDescent="0.2">
      <c r="A34" s="336" t="s">
        <v>30</v>
      </c>
      <c r="B34" s="337"/>
      <c r="C34" s="337"/>
      <c r="D34" s="337"/>
      <c r="E34" s="337"/>
      <c r="F34" s="338"/>
      <c r="G34" s="16">
        <v>27</v>
      </c>
      <c r="H34" s="249">
        <v>0</v>
      </c>
      <c r="I34" s="58">
        <v>0</v>
      </c>
    </row>
    <row r="35" spans="1:9" ht="12.75" customHeight="1" x14ac:dyDescent="0.2">
      <c r="A35" s="336" t="s">
        <v>31</v>
      </c>
      <c r="B35" s="337"/>
      <c r="C35" s="337"/>
      <c r="D35" s="337"/>
      <c r="E35" s="337"/>
      <c r="F35" s="338"/>
      <c r="G35" s="16">
        <v>28</v>
      </c>
      <c r="H35" s="249">
        <v>0</v>
      </c>
      <c r="I35" s="58">
        <v>0</v>
      </c>
    </row>
    <row r="36" spans="1:9" ht="12.75" customHeight="1" x14ac:dyDescent="0.2">
      <c r="A36" s="336" t="s">
        <v>32</v>
      </c>
      <c r="B36" s="337"/>
      <c r="C36" s="337"/>
      <c r="D36" s="337"/>
      <c r="E36" s="337"/>
      <c r="F36" s="338"/>
      <c r="G36" s="16">
        <v>29</v>
      </c>
      <c r="H36" s="249">
        <v>0</v>
      </c>
      <c r="I36" s="58">
        <v>0</v>
      </c>
    </row>
    <row r="37" spans="1:9" ht="12.75" customHeight="1" x14ac:dyDescent="0.2">
      <c r="A37" s="336" t="s">
        <v>33</v>
      </c>
      <c r="B37" s="337"/>
      <c r="C37" s="337"/>
      <c r="D37" s="337"/>
      <c r="E37" s="337"/>
      <c r="F37" s="338"/>
      <c r="G37" s="16">
        <v>30</v>
      </c>
      <c r="H37" s="249">
        <v>855040</v>
      </c>
      <c r="I37" s="58">
        <f>903946</f>
        <v>903946</v>
      </c>
    </row>
    <row r="38" spans="1:9" ht="12.75" customHeight="1" x14ac:dyDescent="0.2">
      <c r="A38" s="331" t="s">
        <v>34</v>
      </c>
      <c r="B38" s="332"/>
      <c r="C38" s="332"/>
      <c r="D38" s="332"/>
      <c r="E38" s="332"/>
      <c r="F38" s="333"/>
      <c r="G38" s="17">
        <v>31</v>
      </c>
      <c r="H38" s="59">
        <f>H39+H40+H41+H42</f>
        <v>0</v>
      </c>
      <c r="I38" s="59">
        <f>I39+I40+I41+I42</f>
        <v>0</v>
      </c>
    </row>
    <row r="39" spans="1:9" ht="12.75" customHeight="1" x14ac:dyDescent="0.2">
      <c r="A39" s="336" t="s">
        <v>35</v>
      </c>
      <c r="B39" s="337"/>
      <c r="C39" s="337"/>
      <c r="D39" s="337"/>
      <c r="E39" s="337"/>
      <c r="F39" s="338"/>
      <c r="G39" s="16">
        <v>32</v>
      </c>
      <c r="H39" s="58">
        <v>0</v>
      </c>
      <c r="I39" s="58">
        <v>0</v>
      </c>
    </row>
    <row r="40" spans="1:9" ht="12.75" customHeight="1" x14ac:dyDescent="0.2">
      <c r="A40" s="336" t="s">
        <v>36</v>
      </c>
      <c r="B40" s="337"/>
      <c r="C40" s="337"/>
      <c r="D40" s="337"/>
      <c r="E40" s="337"/>
      <c r="F40" s="338"/>
      <c r="G40" s="16">
        <v>33</v>
      </c>
      <c r="H40" s="58">
        <v>0</v>
      </c>
      <c r="I40" s="58">
        <v>0</v>
      </c>
    </row>
    <row r="41" spans="1:9" ht="12.75" customHeight="1" x14ac:dyDescent="0.2">
      <c r="A41" s="336" t="s">
        <v>37</v>
      </c>
      <c r="B41" s="337"/>
      <c r="C41" s="337"/>
      <c r="D41" s="337"/>
      <c r="E41" s="337"/>
      <c r="F41" s="338"/>
      <c r="G41" s="16">
        <v>34</v>
      </c>
      <c r="H41" s="58">
        <v>0</v>
      </c>
      <c r="I41" s="58">
        <v>0</v>
      </c>
    </row>
    <row r="42" spans="1:9" ht="12.75" customHeight="1" x14ac:dyDescent="0.2">
      <c r="A42" s="336" t="s">
        <v>38</v>
      </c>
      <c r="B42" s="337"/>
      <c r="C42" s="337"/>
      <c r="D42" s="337"/>
      <c r="E42" s="337"/>
      <c r="F42" s="338"/>
      <c r="G42" s="16">
        <v>35</v>
      </c>
      <c r="H42" s="58">
        <v>0</v>
      </c>
      <c r="I42" s="58">
        <v>0</v>
      </c>
    </row>
    <row r="43" spans="1:9" ht="12.75" customHeight="1" x14ac:dyDescent="0.2">
      <c r="A43" s="362" t="s">
        <v>39</v>
      </c>
      <c r="B43" s="363"/>
      <c r="C43" s="363"/>
      <c r="D43" s="363"/>
      <c r="E43" s="363"/>
      <c r="F43" s="364"/>
      <c r="G43" s="16">
        <v>36</v>
      </c>
      <c r="H43" s="58">
        <v>0</v>
      </c>
      <c r="I43" s="58">
        <v>0</v>
      </c>
    </row>
    <row r="44" spans="1:9" ht="12.75" customHeight="1" x14ac:dyDescent="0.2">
      <c r="A44" s="339" t="s">
        <v>40</v>
      </c>
      <c r="B44" s="340"/>
      <c r="C44" s="340"/>
      <c r="D44" s="340"/>
      <c r="E44" s="340"/>
      <c r="F44" s="341"/>
      <c r="G44" s="17">
        <v>37</v>
      </c>
      <c r="H44" s="59">
        <f>H45+H53+H60+H70</f>
        <v>8719788</v>
      </c>
      <c r="I44" s="59">
        <f>I45+I53+I60+I70</f>
        <v>18043648</v>
      </c>
    </row>
    <row r="45" spans="1:9" ht="12.75" customHeight="1" x14ac:dyDescent="0.2">
      <c r="A45" s="331" t="s">
        <v>41</v>
      </c>
      <c r="B45" s="332"/>
      <c r="C45" s="332"/>
      <c r="D45" s="332"/>
      <c r="E45" s="332"/>
      <c r="F45" s="333"/>
      <c r="G45" s="17">
        <v>38</v>
      </c>
      <c r="H45" s="59">
        <f>SUM(H46:H52)</f>
        <v>45635</v>
      </c>
      <c r="I45" s="59">
        <f>SUM(I46:I52)</f>
        <v>45635</v>
      </c>
    </row>
    <row r="46" spans="1:9" ht="12.75" customHeight="1" x14ac:dyDescent="0.2">
      <c r="A46" s="336" t="s">
        <v>42</v>
      </c>
      <c r="B46" s="337"/>
      <c r="C46" s="337"/>
      <c r="D46" s="337"/>
      <c r="E46" s="337"/>
      <c r="F46" s="338"/>
      <c r="G46" s="16">
        <v>39</v>
      </c>
      <c r="H46" s="58">
        <v>42255</v>
      </c>
      <c r="I46" s="58">
        <f>16633+23621+2000+1</f>
        <v>42255</v>
      </c>
    </row>
    <row r="47" spans="1:9" ht="12.75" customHeight="1" x14ac:dyDescent="0.2">
      <c r="A47" s="336" t="s">
        <v>43</v>
      </c>
      <c r="B47" s="337"/>
      <c r="C47" s="337"/>
      <c r="D47" s="337"/>
      <c r="E47" s="337"/>
      <c r="F47" s="338"/>
      <c r="G47" s="16">
        <v>40</v>
      </c>
      <c r="H47" s="58">
        <v>0</v>
      </c>
      <c r="I47" s="58">
        <v>0</v>
      </c>
    </row>
    <row r="48" spans="1:9" ht="12.75" customHeight="1" x14ac:dyDescent="0.2">
      <c r="A48" s="336" t="s">
        <v>44</v>
      </c>
      <c r="B48" s="337"/>
      <c r="C48" s="337"/>
      <c r="D48" s="337"/>
      <c r="E48" s="337"/>
      <c r="F48" s="338"/>
      <c r="G48" s="16">
        <v>41</v>
      </c>
      <c r="H48" s="58">
        <v>0</v>
      </c>
      <c r="I48" s="58">
        <v>0</v>
      </c>
    </row>
    <row r="49" spans="1:9" ht="12.75" customHeight="1" x14ac:dyDescent="0.2">
      <c r="A49" s="336" t="s">
        <v>45</v>
      </c>
      <c r="B49" s="337"/>
      <c r="C49" s="337"/>
      <c r="D49" s="337"/>
      <c r="E49" s="337"/>
      <c r="F49" s="338"/>
      <c r="G49" s="16">
        <v>42</v>
      </c>
      <c r="H49" s="58">
        <v>0</v>
      </c>
      <c r="I49" s="58">
        <v>0</v>
      </c>
    </row>
    <row r="50" spans="1:9" ht="12.75" customHeight="1" x14ac:dyDescent="0.2">
      <c r="A50" s="336" t="s">
        <v>46</v>
      </c>
      <c r="B50" s="337"/>
      <c r="C50" s="337"/>
      <c r="D50" s="337"/>
      <c r="E50" s="337"/>
      <c r="F50" s="338"/>
      <c r="G50" s="16">
        <v>43</v>
      </c>
      <c r="H50" s="58">
        <v>3380</v>
      </c>
      <c r="I50" s="58">
        <f>3380</f>
        <v>3380</v>
      </c>
    </row>
    <row r="51" spans="1:9" ht="12.75" customHeight="1" x14ac:dyDescent="0.2">
      <c r="A51" s="336" t="s">
        <v>47</v>
      </c>
      <c r="B51" s="337"/>
      <c r="C51" s="337"/>
      <c r="D51" s="337"/>
      <c r="E51" s="337"/>
      <c r="F51" s="338"/>
      <c r="G51" s="16">
        <v>44</v>
      </c>
      <c r="H51" s="58">
        <v>0</v>
      </c>
      <c r="I51" s="58">
        <v>0</v>
      </c>
    </row>
    <row r="52" spans="1:9" ht="12.75" customHeight="1" x14ac:dyDescent="0.2">
      <c r="A52" s="336" t="s">
        <v>48</v>
      </c>
      <c r="B52" s="337"/>
      <c r="C52" s="337"/>
      <c r="D52" s="337"/>
      <c r="E52" s="337"/>
      <c r="F52" s="338"/>
      <c r="G52" s="16">
        <v>45</v>
      </c>
      <c r="H52" s="58">
        <v>0</v>
      </c>
      <c r="I52" s="58">
        <v>0</v>
      </c>
    </row>
    <row r="53" spans="1:9" ht="12.75" customHeight="1" x14ac:dyDescent="0.2">
      <c r="A53" s="331" t="s">
        <v>49</v>
      </c>
      <c r="B53" s="332"/>
      <c r="C53" s="332"/>
      <c r="D53" s="332"/>
      <c r="E53" s="332"/>
      <c r="F53" s="333"/>
      <c r="G53" s="17">
        <v>46</v>
      </c>
      <c r="H53" s="59">
        <f>SUM(H54:H59)</f>
        <v>773874</v>
      </c>
      <c r="I53" s="59">
        <f>SUM(I54:I59)</f>
        <v>727421</v>
      </c>
    </row>
    <row r="54" spans="1:9" ht="12.75" customHeight="1" x14ac:dyDescent="0.2">
      <c r="A54" s="336" t="s">
        <v>50</v>
      </c>
      <c r="B54" s="337"/>
      <c r="C54" s="337"/>
      <c r="D54" s="337"/>
      <c r="E54" s="337"/>
      <c r="F54" s="338"/>
      <c r="G54" s="16">
        <v>47</v>
      </c>
      <c r="H54" s="58">
        <v>0</v>
      </c>
      <c r="I54" s="58">
        <f>4343</f>
        <v>4343</v>
      </c>
    </row>
    <row r="55" spans="1:9" ht="12.75" customHeight="1" x14ac:dyDescent="0.2">
      <c r="A55" s="336" t="s">
        <v>51</v>
      </c>
      <c r="B55" s="337"/>
      <c r="C55" s="337"/>
      <c r="D55" s="337"/>
      <c r="E55" s="337"/>
      <c r="F55" s="338"/>
      <c r="G55" s="16">
        <v>48</v>
      </c>
      <c r="H55" s="58">
        <v>0</v>
      </c>
      <c r="I55" s="58">
        <v>0</v>
      </c>
    </row>
    <row r="56" spans="1:9" ht="12.75" customHeight="1" x14ac:dyDescent="0.2">
      <c r="A56" s="336" t="s">
        <v>52</v>
      </c>
      <c r="B56" s="337"/>
      <c r="C56" s="337"/>
      <c r="D56" s="337"/>
      <c r="E56" s="337"/>
      <c r="F56" s="338"/>
      <c r="G56" s="16">
        <v>49</v>
      </c>
      <c r="H56" s="58">
        <v>233206</v>
      </c>
      <c r="I56" s="58">
        <f>248435</f>
        <v>248435</v>
      </c>
    </row>
    <row r="57" spans="1:9" ht="12.75" customHeight="1" x14ac:dyDescent="0.2">
      <c r="A57" s="336" t="s">
        <v>53</v>
      </c>
      <c r="B57" s="337"/>
      <c r="C57" s="337"/>
      <c r="D57" s="337"/>
      <c r="E57" s="337"/>
      <c r="F57" s="338"/>
      <c r="G57" s="16">
        <v>50</v>
      </c>
      <c r="H57" s="58">
        <v>99321</v>
      </c>
      <c r="I57" s="58">
        <f>31923+9425</f>
        <v>41348</v>
      </c>
    </row>
    <row r="58" spans="1:9" ht="12.75" customHeight="1" x14ac:dyDescent="0.2">
      <c r="A58" s="336" t="s">
        <v>54</v>
      </c>
      <c r="B58" s="337"/>
      <c r="C58" s="337"/>
      <c r="D58" s="337"/>
      <c r="E58" s="337"/>
      <c r="F58" s="338"/>
      <c r="G58" s="16">
        <v>51</v>
      </c>
      <c r="H58" s="58">
        <v>58015</v>
      </c>
      <c r="I58" s="58">
        <f>58015+14238+2573+32+90+9000</f>
        <v>83948</v>
      </c>
    </row>
    <row r="59" spans="1:9" ht="12.75" customHeight="1" x14ac:dyDescent="0.2">
      <c r="A59" s="336" t="s">
        <v>55</v>
      </c>
      <c r="B59" s="337"/>
      <c r="C59" s="337"/>
      <c r="D59" s="337"/>
      <c r="E59" s="337"/>
      <c r="F59" s="338"/>
      <c r="G59" s="16">
        <v>52</v>
      </c>
      <c r="H59" s="58">
        <v>383332</v>
      </c>
      <c r="I59" s="58">
        <f>329347+20000</f>
        <v>349347</v>
      </c>
    </row>
    <row r="60" spans="1:9" ht="12.75" customHeight="1" x14ac:dyDescent="0.2">
      <c r="A60" s="331" t="s">
        <v>56</v>
      </c>
      <c r="B60" s="332"/>
      <c r="C60" s="332"/>
      <c r="D60" s="332"/>
      <c r="E60" s="332"/>
      <c r="F60" s="333"/>
      <c r="G60" s="17">
        <v>53</v>
      </c>
      <c r="H60" s="59">
        <f>SUM(H61:H69)</f>
        <v>7857371</v>
      </c>
      <c r="I60" s="59">
        <f>SUM(I61:I69)</f>
        <v>17248295</v>
      </c>
    </row>
    <row r="61" spans="1:9" ht="12.75" customHeight="1" x14ac:dyDescent="0.2">
      <c r="A61" s="336" t="s">
        <v>24</v>
      </c>
      <c r="B61" s="337"/>
      <c r="C61" s="337"/>
      <c r="D61" s="337"/>
      <c r="E61" s="337"/>
      <c r="F61" s="338"/>
      <c r="G61" s="16">
        <v>54</v>
      </c>
      <c r="H61" s="58">
        <v>0</v>
      </c>
      <c r="I61" s="58">
        <v>0</v>
      </c>
    </row>
    <row r="62" spans="1:9" ht="12.75" customHeight="1" x14ac:dyDescent="0.2">
      <c r="A62" s="336" t="s">
        <v>25</v>
      </c>
      <c r="B62" s="337"/>
      <c r="C62" s="337"/>
      <c r="D62" s="337"/>
      <c r="E62" s="337"/>
      <c r="F62" s="338"/>
      <c r="G62" s="16">
        <v>55</v>
      </c>
      <c r="H62" s="58">
        <v>0</v>
      </c>
      <c r="I62" s="58">
        <v>0</v>
      </c>
    </row>
    <row r="63" spans="1:9" ht="12.75" customHeight="1" x14ac:dyDescent="0.2">
      <c r="A63" s="336" t="s">
        <v>26</v>
      </c>
      <c r="B63" s="337"/>
      <c r="C63" s="337"/>
      <c r="D63" s="337"/>
      <c r="E63" s="337"/>
      <c r="F63" s="338"/>
      <c r="G63" s="16">
        <v>56</v>
      </c>
      <c r="H63" s="58">
        <v>4476779</v>
      </c>
      <c r="I63" s="58">
        <f>4494779</f>
        <v>4494779</v>
      </c>
    </row>
    <row r="64" spans="1:9" ht="23.45" customHeight="1" x14ac:dyDescent="0.2">
      <c r="A64" s="336" t="s">
        <v>57</v>
      </c>
      <c r="B64" s="337"/>
      <c r="C64" s="337"/>
      <c r="D64" s="337"/>
      <c r="E64" s="337"/>
      <c r="F64" s="338"/>
      <c r="G64" s="16">
        <v>57</v>
      </c>
      <c r="H64" s="58">
        <v>0</v>
      </c>
      <c r="I64" s="58">
        <v>0</v>
      </c>
    </row>
    <row r="65" spans="1:9" ht="21" customHeight="1" x14ac:dyDescent="0.2">
      <c r="A65" s="336" t="s">
        <v>28</v>
      </c>
      <c r="B65" s="337"/>
      <c r="C65" s="337"/>
      <c r="D65" s="337"/>
      <c r="E65" s="337"/>
      <c r="F65" s="338"/>
      <c r="G65" s="16">
        <v>58</v>
      </c>
      <c r="H65" s="58">
        <v>0</v>
      </c>
      <c r="I65" s="58">
        <v>0</v>
      </c>
    </row>
    <row r="66" spans="1:9" ht="22.9" customHeight="1" x14ac:dyDescent="0.2">
      <c r="A66" s="336" t="s">
        <v>29</v>
      </c>
      <c r="B66" s="337"/>
      <c r="C66" s="337"/>
      <c r="D66" s="337"/>
      <c r="E66" s="337"/>
      <c r="F66" s="338"/>
      <c r="G66" s="16">
        <v>59</v>
      </c>
      <c r="H66" s="58">
        <v>0</v>
      </c>
      <c r="I66" s="58">
        <v>0</v>
      </c>
    </row>
    <row r="67" spans="1:9" ht="12.75" customHeight="1" x14ac:dyDescent="0.2">
      <c r="A67" s="336" t="s">
        <v>30</v>
      </c>
      <c r="B67" s="337"/>
      <c r="C67" s="337"/>
      <c r="D67" s="337"/>
      <c r="E67" s="337"/>
      <c r="F67" s="338"/>
      <c r="G67" s="16">
        <v>60</v>
      </c>
      <c r="H67" s="58">
        <v>0</v>
      </c>
      <c r="I67" s="58">
        <v>0</v>
      </c>
    </row>
    <row r="68" spans="1:9" ht="12.75" customHeight="1" x14ac:dyDescent="0.2">
      <c r="A68" s="336" t="s">
        <v>31</v>
      </c>
      <c r="B68" s="337"/>
      <c r="C68" s="337"/>
      <c r="D68" s="337"/>
      <c r="E68" s="337"/>
      <c r="F68" s="338"/>
      <c r="G68" s="16">
        <v>61</v>
      </c>
      <c r="H68" s="58">
        <v>2801200</v>
      </c>
      <c r="I68" s="58">
        <f>3874181</f>
        <v>3874181</v>
      </c>
    </row>
    <row r="69" spans="1:9" ht="12.75" customHeight="1" x14ac:dyDescent="0.2">
      <c r="A69" s="336" t="s">
        <v>58</v>
      </c>
      <c r="B69" s="337"/>
      <c r="C69" s="337"/>
      <c r="D69" s="337"/>
      <c r="E69" s="337"/>
      <c r="F69" s="338"/>
      <c r="G69" s="16">
        <v>62</v>
      </c>
      <c r="H69" s="58">
        <v>579392</v>
      </c>
      <c r="I69" s="58">
        <f>8175148+704187</f>
        <v>8879335</v>
      </c>
    </row>
    <row r="70" spans="1:9" ht="12.75" customHeight="1" x14ac:dyDescent="0.2">
      <c r="A70" s="362" t="s">
        <v>59</v>
      </c>
      <c r="B70" s="363"/>
      <c r="C70" s="363"/>
      <c r="D70" s="363"/>
      <c r="E70" s="363"/>
      <c r="F70" s="364"/>
      <c r="G70" s="16">
        <v>63</v>
      </c>
      <c r="H70" s="58">
        <v>42908</v>
      </c>
      <c r="I70" s="58">
        <f>19464+1049+92+1692</f>
        <v>22297</v>
      </c>
    </row>
    <row r="71" spans="1:9" ht="12.75" customHeight="1" x14ac:dyDescent="0.2">
      <c r="A71" s="368" t="s">
        <v>60</v>
      </c>
      <c r="B71" s="369"/>
      <c r="C71" s="369"/>
      <c r="D71" s="369"/>
      <c r="E71" s="369"/>
      <c r="F71" s="370"/>
      <c r="G71" s="16">
        <v>64</v>
      </c>
      <c r="H71" s="58">
        <v>11532</v>
      </c>
      <c r="I71" s="58">
        <f>11532</f>
        <v>11532</v>
      </c>
    </row>
    <row r="72" spans="1:9" ht="12.75" customHeight="1" x14ac:dyDescent="0.2">
      <c r="A72" s="339" t="s">
        <v>61</v>
      </c>
      <c r="B72" s="340"/>
      <c r="C72" s="340"/>
      <c r="D72" s="340"/>
      <c r="E72" s="340"/>
      <c r="F72" s="341"/>
      <c r="G72" s="17">
        <v>65</v>
      </c>
      <c r="H72" s="59">
        <f>H8+H9+H44+H71</f>
        <v>146784425</v>
      </c>
      <c r="I72" s="59">
        <f>I8+I9+I44+I71</f>
        <v>153319803</v>
      </c>
    </row>
    <row r="73" spans="1:9" ht="12.75" customHeight="1" x14ac:dyDescent="0.2">
      <c r="A73" s="371" t="s">
        <v>62</v>
      </c>
      <c r="B73" s="372"/>
      <c r="C73" s="372"/>
      <c r="D73" s="372"/>
      <c r="E73" s="372"/>
      <c r="F73" s="373"/>
      <c r="G73" s="19">
        <v>66</v>
      </c>
      <c r="H73" s="60">
        <v>0</v>
      </c>
      <c r="I73" s="60">
        <v>0</v>
      </c>
    </row>
    <row r="74" spans="1:9" x14ac:dyDescent="0.2">
      <c r="A74" s="374" t="s">
        <v>63</v>
      </c>
      <c r="B74" s="375"/>
      <c r="C74" s="375"/>
      <c r="D74" s="375"/>
      <c r="E74" s="375"/>
      <c r="F74" s="375"/>
      <c r="G74" s="375"/>
      <c r="H74" s="375"/>
      <c r="I74" s="375"/>
    </row>
    <row r="75" spans="1:9" ht="12.75" customHeight="1" x14ac:dyDescent="0.2">
      <c r="A75" s="334" t="s">
        <v>64</v>
      </c>
      <c r="B75" s="334"/>
      <c r="C75" s="334"/>
      <c r="D75" s="334"/>
      <c r="E75" s="334"/>
      <c r="F75" s="334"/>
      <c r="G75" s="17">
        <v>67</v>
      </c>
      <c r="H75" s="59">
        <f>H76+H77+H78+H84+H85+H89+H92+H95</f>
        <v>96805172</v>
      </c>
      <c r="I75" s="59">
        <f>I76+I77+I78+I84+I85+I89+I92+I95</f>
        <v>93739114</v>
      </c>
    </row>
    <row r="76" spans="1:9" ht="12.75" customHeight="1" x14ac:dyDescent="0.2">
      <c r="A76" s="335" t="s">
        <v>65</v>
      </c>
      <c r="B76" s="335"/>
      <c r="C76" s="335"/>
      <c r="D76" s="335"/>
      <c r="E76" s="335"/>
      <c r="F76" s="335"/>
      <c r="G76" s="16">
        <v>68</v>
      </c>
      <c r="H76" s="44">
        <v>74620310</v>
      </c>
      <c r="I76" s="44">
        <f>74620310</f>
        <v>74620310</v>
      </c>
    </row>
    <row r="77" spans="1:9" ht="12.75" customHeight="1" x14ac:dyDescent="0.2">
      <c r="A77" s="335" t="s">
        <v>66</v>
      </c>
      <c r="B77" s="335"/>
      <c r="C77" s="335"/>
      <c r="D77" s="335"/>
      <c r="E77" s="335"/>
      <c r="F77" s="335"/>
      <c r="G77" s="16">
        <v>69</v>
      </c>
      <c r="H77" s="44">
        <v>14059645</v>
      </c>
      <c r="I77" s="44">
        <f>14059645</f>
        <v>14059645</v>
      </c>
    </row>
    <row r="78" spans="1:9" ht="12.75" customHeight="1" x14ac:dyDescent="0.2">
      <c r="A78" s="365" t="s">
        <v>67</v>
      </c>
      <c r="B78" s="365"/>
      <c r="C78" s="365"/>
      <c r="D78" s="365"/>
      <c r="E78" s="365"/>
      <c r="F78" s="365"/>
      <c r="G78" s="17">
        <v>70</v>
      </c>
      <c r="H78" s="59">
        <f>SUM(H79:H83)</f>
        <v>14854</v>
      </c>
      <c r="I78" s="59">
        <f>SUM(I79:I83)</f>
        <v>14854</v>
      </c>
    </row>
    <row r="79" spans="1:9" ht="12.75" customHeight="1" x14ac:dyDescent="0.2">
      <c r="A79" s="330" t="s">
        <v>68</v>
      </c>
      <c r="B79" s="330"/>
      <c r="C79" s="330"/>
      <c r="D79" s="330"/>
      <c r="E79" s="330"/>
      <c r="F79" s="330"/>
      <c r="G79" s="16">
        <v>71</v>
      </c>
      <c r="H79" s="44">
        <v>0</v>
      </c>
      <c r="I79" s="44">
        <v>0</v>
      </c>
    </row>
    <row r="80" spans="1:9" ht="12.75" customHeight="1" x14ac:dyDescent="0.2">
      <c r="A80" s="330" t="s">
        <v>69</v>
      </c>
      <c r="B80" s="330"/>
      <c r="C80" s="330"/>
      <c r="D80" s="330"/>
      <c r="E80" s="330"/>
      <c r="F80" s="330"/>
      <c r="G80" s="16">
        <v>72</v>
      </c>
      <c r="H80" s="44">
        <v>0</v>
      </c>
      <c r="I80" s="44">
        <v>0</v>
      </c>
    </row>
    <row r="81" spans="1:9" ht="12.75" customHeight="1" x14ac:dyDescent="0.2">
      <c r="A81" s="330" t="s">
        <v>70</v>
      </c>
      <c r="B81" s="330"/>
      <c r="C81" s="330"/>
      <c r="D81" s="330"/>
      <c r="E81" s="330"/>
      <c r="F81" s="330"/>
      <c r="G81" s="16">
        <v>73</v>
      </c>
      <c r="H81" s="44">
        <v>0</v>
      </c>
      <c r="I81" s="44">
        <v>0</v>
      </c>
    </row>
    <row r="82" spans="1:9" ht="12.75" customHeight="1" x14ac:dyDescent="0.2">
      <c r="A82" s="330" t="s">
        <v>71</v>
      </c>
      <c r="B82" s="330"/>
      <c r="C82" s="330"/>
      <c r="D82" s="330"/>
      <c r="E82" s="330"/>
      <c r="F82" s="330"/>
      <c r="G82" s="16">
        <v>74</v>
      </c>
      <c r="H82" s="44">
        <v>0</v>
      </c>
      <c r="I82" s="44">
        <v>0</v>
      </c>
    </row>
    <row r="83" spans="1:9" ht="12.75" customHeight="1" x14ac:dyDescent="0.2">
      <c r="A83" s="330" t="s">
        <v>72</v>
      </c>
      <c r="B83" s="330"/>
      <c r="C83" s="330"/>
      <c r="D83" s="330"/>
      <c r="E83" s="330"/>
      <c r="F83" s="330"/>
      <c r="G83" s="16">
        <v>75</v>
      </c>
      <c r="H83" s="44">
        <v>14854</v>
      </c>
      <c r="I83" s="44">
        <f>14854</f>
        <v>14854</v>
      </c>
    </row>
    <row r="84" spans="1:9" ht="12.75" customHeight="1" x14ac:dyDescent="0.2">
      <c r="A84" s="335" t="s">
        <v>73</v>
      </c>
      <c r="B84" s="335"/>
      <c r="C84" s="335"/>
      <c r="D84" s="335"/>
      <c r="E84" s="335"/>
      <c r="F84" s="335"/>
      <c r="G84" s="16">
        <v>76</v>
      </c>
      <c r="H84" s="44">
        <v>0</v>
      </c>
      <c r="I84" s="44">
        <v>0</v>
      </c>
    </row>
    <row r="85" spans="1:9" ht="12.75" customHeight="1" x14ac:dyDescent="0.2">
      <c r="A85" s="365" t="s">
        <v>74</v>
      </c>
      <c r="B85" s="365"/>
      <c r="C85" s="365"/>
      <c r="D85" s="365"/>
      <c r="E85" s="365"/>
      <c r="F85" s="365"/>
      <c r="G85" s="17">
        <v>77</v>
      </c>
      <c r="H85" s="59">
        <f>H86+H87+H88</f>
        <v>0</v>
      </c>
      <c r="I85" s="59">
        <f>I86+I87+I88</f>
        <v>0</v>
      </c>
    </row>
    <row r="86" spans="1:9" ht="12.75" customHeight="1" x14ac:dyDescent="0.2">
      <c r="A86" s="330" t="s">
        <v>75</v>
      </c>
      <c r="B86" s="330"/>
      <c r="C86" s="330"/>
      <c r="D86" s="330"/>
      <c r="E86" s="330"/>
      <c r="F86" s="330"/>
      <c r="G86" s="16">
        <v>78</v>
      </c>
      <c r="H86" s="58">
        <v>0</v>
      </c>
      <c r="I86" s="58">
        <v>0</v>
      </c>
    </row>
    <row r="87" spans="1:9" ht="12.75" customHeight="1" x14ac:dyDescent="0.2">
      <c r="A87" s="330" t="s">
        <v>76</v>
      </c>
      <c r="B87" s="330"/>
      <c r="C87" s="330"/>
      <c r="D87" s="330"/>
      <c r="E87" s="330"/>
      <c r="F87" s="330"/>
      <c r="G87" s="16">
        <v>79</v>
      </c>
      <c r="H87" s="58">
        <v>0</v>
      </c>
      <c r="I87" s="58">
        <v>0</v>
      </c>
    </row>
    <row r="88" spans="1:9" ht="12.75" customHeight="1" x14ac:dyDescent="0.2">
      <c r="A88" s="330" t="s">
        <v>77</v>
      </c>
      <c r="B88" s="330"/>
      <c r="C88" s="330"/>
      <c r="D88" s="330"/>
      <c r="E88" s="330"/>
      <c r="F88" s="330"/>
      <c r="G88" s="16">
        <v>80</v>
      </c>
      <c r="H88" s="58">
        <v>0</v>
      </c>
      <c r="I88" s="58">
        <v>0</v>
      </c>
    </row>
    <row r="89" spans="1:9" ht="12.75" customHeight="1" x14ac:dyDescent="0.2">
      <c r="A89" s="365" t="s">
        <v>78</v>
      </c>
      <c r="B89" s="365"/>
      <c r="C89" s="365"/>
      <c r="D89" s="365"/>
      <c r="E89" s="365"/>
      <c r="F89" s="365"/>
      <c r="G89" s="17">
        <v>81</v>
      </c>
      <c r="H89" s="59">
        <f>H90-H91</f>
        <v>7461039</v>
      </c>
      <c r="I89" s="59">
        <f>I90-I91</f>
        <v>8148204</v>
      </c>
    </row>
    <row r="90" spans="1:9" ht="12.75" customHeight="1" x14ac:dyDescent="0.2">
      <c r="A90" s="330" t="s">
        <v>79</v>
      </c>
      <c r="B90" s="330"/>
      <c r="C90" s="330"/>
      <c r="D90" s="330"/>
      <c r="E90" s="330"/>
      <c r="F90" s="330"/>
      <c r="G90" s="16">
        <v>82</v>
      </c>
      <c r="H90" s="44">
        <v>7461039</v>
      </c>
      <c r="I90" s="44">
        <f>8148204</f>
        <v>8148204</v>
      </c>
    </row>
    <row r="91" spans="1:9" ht="12.75" customHeight="1" x14ac:dyDescent="0.2">
      <c r="A91" s="330" t="s">
        <v>80</v>
      </c>
      <c r="B91" s="330"/>
      <c r="C91" s="330"/>
      <c r="D91" s="330"/>
      <c r="E91" s="330"/>
      <c r="F91" s="330"/>
      <c r="G91" s="16">
        <v>83</v>
      </c>
      <c r="H91" s="44">
        <v>0</v>
      </c>
      <c r="I91" s="44">
        <v>0</v>
      </c>
    </row>
    <row r="92" spans="1:9" ht="12.75" customHeight="1" x14ac:dyDescent="0.2">
      <c r="A92" s="365" t="s">
        <v>81</v>
      </c>
      <c r="B92" s="365"/>
      <c r="C92" s="365"/>
      <c r="D92" s="365"/>
      <c r="E92" s="365"/>
      <c r="F92" s="365"/>
      <c r="G92" s="17">
        <v>84</v>
      </c>
      <c r="H92" s="59">
        <f>H93-H94</f>
        <v>649324</v>
      </c>
      <c r="I92" s="59">
        <f>I93-I94</f>
        <v>-3103899</v>
      </c>
    </row>
    <row r="93" spans="1:9" ht="12.75" customHeight="1" x14ac:dyDescent="0.2">
      <c r="A93" s="330" t="s">
        <v>82</v>
      </c>
      <c r="B93" s="330"/>
      <c r="C93" s="330"/>
      <c r="D93" s="330"/>
      <c r="E93" s="330"/>
      <c r="F93" s="330"/>
      <c r="G93" s="16">
        <v>85</v>
      </c>
      <c r="H93" s="250">
        <v>649324</v>
      </c>
      <c r="I93" s="44">
        <v>0</v>
      </c>
    </row>
    <row r="94" spans="1:9" ht="12.75" customHeight="1" x14ac:dyDescent="0.2">
      <c r="A94" s="330" t="s">
        <v>83</v>
      </c>
      <c r="B94" s="330"/>
      <c r="C94" s="330"/>
      <c r="D94" s="330"/>
      <c r="E94" s="330"/>
      <c r="F94" s="330"/>
      <c r="G94" s="16">
        <v>86</v>
      </c>
      <c r="H94" s="250">
        <v>0</v>
      </c>
      <c r="I94" s="44">
        <f>-RDG!I67</f>
        <v>3103899</v>
      </c>
    </row>
    <row r="95" spans="1:9" ht="12.75" customHeight="1" x14ac:dyDescent="0.2">
      <c r="A95" s="335" t="s">
        <v>84</v>
      </c>
      <c r="B95" s="335"/>
      <c r="C95" s="335"/>
      <c r="D95" s="335"/>
      <c r="E95" s="335"/>
      <c r="F95" s="335"/>
      <c r="G95" s="16">
        <v>87</v>
      </c>
      <c r="H95" s="250">
        <v>0</v>
      </c>
      <c r="I95" s="44">
        <v>0</v>
      </c>
    </row>
    <row r="96" spans="1:9" ht="12.75" customHeight="1" x14ac:dyDescent="0.2">
      <c r="A96" s="334" t="s">
        <v>85</v>
      </c>
      <c r="B96" s="334"/>
      <c r="C96" s="334"/>
      <c r="D96" s="334"/>
      <c r="E96" s="334"/>
      <c r="F96" s="334"/>
      <c r="G96" s="17">
        <v>88</v>
      </c>
      <c r="H96" s="59">
        <f>SUM(H97:H102)</f>
        <v>0</v>
      </c>
      <c r="I96" s="59">
        <f>SUM(I97:I102)</f>
        <v>0</v>
      </c>
    </row>
    <row r="97" spans="1:9" ht="12.75" customHeight="1" x14ac:dyDescent="0.2">
      <c r="A97" s="330" t="s">
        <v>86</v>
      </c>
      <c r="B97" s="330"/>
      <c r="C97" s="330"/>
      <c r="D97" s="330"/>
      <c r="E97" s="330"/>
      <c r="F97" s="330"/>
      <c r="G97" s="16">
        <v>89</v>
      </c>
      <c r="H97" s="44">
        <v>0</v>
      </c>
      <c r="I97" s="44">
        <v>0</v>
      </c>
    </row>
    <row r="98" spans="1:9" ht="12.75" customHeight="1" x14ac:dyDescent="0.2">
      <c r="A98" s="330" t="s">
        <v>87</v>
      </c>
      <c r="B98" s="330"/>
      <c r="C98" s="330"/>
      <c r="D98" s="330"/>
      <c r="E98" s="330"/>
      <c r="F98" s="330"/>
      <c r="G98" s="16">
        <v>90</v>
      </c>
      <c r="H98" s="44">
        <v>0</v>
      </c>
      <c r="I98" s="44">
        <v>0</v>
      </c>
    </row>
    <row r="99" spans="1:9" ht="12.75" customHeight="1" x14ac:dyDescent="0.2">
      <c r="A99" s="330" t="s">
        <v>88</v>
      </c>
      <c r="B99" s="330"/>
      <c r="C99" s="330"/>
      <c r="D99" s="330"/>
      <c r="E99" s="330"/>
      <c r="F99" s="330"/>
      <c r="G99" s="16">
        <v>91</v>
      </c>
      <c r="H99" s="44">
        <v>0</v>
      </c>
      <c r="I99" s="44">
        <v>0</v>
      </c>
    </row>
    <row r="100" spans="1:9" ht="12.75" customHeight="1" x14ac:dyDescent="0.2">
      <c r="A100" s="330" t="s">
        <v>89</v>
      </c>
      <c r="B100" s="330"/>
      <c r="C100" s="330"/>
      <c r="D100" s="330"/>
      <c r="E100" s="330"/>
      <c r="F100" s="330"/>
      <c r="G100" s="16">
        <v>92</v>
      </c>
      <c r="H100" s="58">
        <v>0</v>
      </c>
      <c r="I100" s="58">
        <v>0</v>
      </c>
    </row>
    <row r="101" spans="1:9" ht="12.75" customHeight="1" x14ac:dyDescent="0.2">
      <c r="A101" s="330" t="s">
        <v>90</v>
      </c>
      <c r="B101" s="330"/>
      <c r="C101" s="330"/>
      <c r="D101" s="330"/>
      <c r="E101" s="330"/>
      <c r="F101" s="330"/>
      <c r="G101" s="16">
        <v>93</v>
      </c>
      <c r="H101" s="58">
        <v>0</v>
      </c>
      <c r="I101" s="58">
        <v>0</v>
      </c>
    </row>
    <row r="102" spans="1:9" ht="12.75" customHeight="1" x14ac:dyDescent="0.2">
      <c r="A102" s="330" t="s">
        <v>91</v>
      </c>
      <c r="B102" s="330"/>
      <c r="C102" s="330"/>
      <c r="D102" s="330"/>
      <c r="E102" s="330"/>
      <c r="F102" s="330"/>
      <c r="G102" s="16">
        <v>94</v>
      </c>
      <c r="H102" s="58">
        <v>0</v>
      </c>
      <c r="I102" s="58">
        <v>0</v>
      </c>
    </row>
    <row r="103" spans="1:9" ht="12.75" customHeight="1" x14ac:dyDescent="0.2">
      <c r="A103" s="334" t="s">
        <v>92</v>
      </c>
      <c r="B103" s="334"/>
      <c r="C103" s="334"/>
      <c r="D103" s="334"/>
      <c r="E103" s="334"/>
      <c r="F103" s="334"/>
      <c r="G103" s="17">
        <v>95</v>
      </c>
      <c r="H103" s="59">
        <f>SUM(H104:H114)</f>
        <v>33837320</v>
      </c>
      <c r="I103" s="59">
        <f>SUM(I104:I114)</f>
        <v>33224955</v>
      </c>
    </row>
    <row r="104" spans="1:9" ht="12.75" customHeight="1" x14ac:dyDescent="0.2">
      <c r="A104" s="330" t="s">
        <v>93</v>
      </c>
      <c r="B104" s="330"/>
      <c r="C104" s="330"/>
      <c r="D104" s="330"/>
      <c r="E104" s="330"/>
      <c r="F104" s="330"/>
      <c r="G104" s="16">
        <v>96</v>
      </c>
      <c r="H104" s="45">
        <f>162841+30398114</f>
        <v>30560955</v>
      </c>
      <c r="I104" s="44">
        <f>96057+30373114+1</f>
        <v>30469172</v>
      </c>
    </row>
    <row r="105" spans="1:9" ht="12.75" customHeight="1" x14ac:dyDescent="0.2">
      <c r="A105" s="330" t="s">
        <v>94</v>
      </c>
      <c r="B105" s="330"/>
      <c r="C105" s="330"/>
      <c r="D105" s="330"/>
      <c r="E105" s="330"/>
      <c r="F105" s="330"/>
      <c r="G105" s="16">
        <v>97</v>
      </c>
      <c r="H105" s="44">
        <f>154033</f>
        <v>154033</v>
      </c>
      <c r="I105" s="44">
        <v>0</v>
      </c>
    </row>
    <row r="106" spans="1:9" ht="12.75" customHeight="1" x14ac:dyDescent="0.2">
      <c r="A106" s="330" t="s">
        <v>95</v>
      </c>
      <c r="B106" s="330"/>
      <c r="C106" s="330"/>
      <c r="D106" s="330"/>
      <c r="E106" s="330"/>
      <c r="F106" s="330"/>
      <c r="G106" s="16">
        <v>98</v>
      </c>
      <c r="H106" s="44">
        <v>0</v>
      </c>
      <c r="I106" s="44">
        <v>0</v>
      </c>
    </row>
    <row r="107" spans="1:9" ht="22.15" customHeight="1" x14ac:dyDescent="0.2">
      <c r="A107" s="330" t="s">
        <v>96</v>
      </c>
      <c r="B107" s="330"/>
      <c r="C107" s="330"/>
      <c r="D107" s="330"/>
      <c r="E107" s="330"/>
      <c r="F107" s="330"/>
      <c r="G107" s="16">
        <v>99</v>
      </c>
      <c r="H107" s="44">
        <v>0</v>
      </c>
      <c r="I107" s="44">
        <v>0</v>
      </c>
    </row>
    <row r="108" spans="1:9" ht="12.75" customHeight="1" x14ac:dyDescent="0.2">
      <c r="A108" s="330" t="s">
        <v>97</v>
      </c>
      <c r="B108" s="330"/>
      <c r="C108" s="330"/>
      <c r="D108" s="330"/>
      <c r="E108" s="330"/>
      <c r="F108" s="330"/>
      <c r="G108" s="16">
        <v>100</v>
      </c>
      <c r="H108" s="44">
        <f>794646+96731</f>
        <v>891377</v>
      </c>
      <c r="I108" s="44">
        <f>948679+148081</f>
        <v>1096760</v>
      </c>
    </row>
    <row r="109" spans="1:9" ht="12.75" customHeight="1" x14ac:dyDescent="0.2">
      <c r="A109" s="330" t="s">
        <v>98</v>
      </c>
      <c r="B109" s="330"/>
      <c r="C109" s="330"/>
      <c r="D109" s="330"/>
      <c r="E109" s="330"/>
      <c r="F109" s="330"/>
      <c r="G109" s="16">
        <v>101</v>
      </c>
      <c r="H109" s="44">
        <v>0</v>
      </c>
      <c r="I109" s="44">
        <v>0</v>
      </c>
    </row>
    <row r="110" spans="1:9" ht="12.75" customHeight="1" x14ac:dyDescent="0.2">
      <c r="A110" s="330" t="s">
        <v>99</v>
      </c>
      <c r="B110" s="330"/>
      <c r="C110" s="330"/>
      <c r="D110" s="330"/>
      <c r="E110" s="330"/>
      <c r="F110" s="330"/>
      <c r="G110" s="16">
        <v>102</v>
      </c>
      <c r="H110" s="44">
        <v>0</v>
      </c>
      <c r="I110" s="44">
        <v>0</v>
      </c>
    </row>
    <row r="111" spans="1:9" ht="12.75" customHeight="1" x14ac:dyDescent="0.2">
      <c r="A111" s="330" t="s">
        <v>100</v>
      </c>
      <c r="B111" s="330"/>
      <c r="C111" s="330"/>
      <c r="D111" s="330"/>
      <c r="E111" s="330"/>
      <c r="F111" s="330"/>
      <c r="G111" s="16">
        <v>103</v>
      </c>
      <c r="H111" s="45">
        <v>482484</v>
      </c>
      <c r="I111" s="45">
        <v>361848</v>
      </c>
    </row>
    <row r="112" spans="1:9" ht="12.75" customHeight="1" x14ac:dyDescent="0.2">
      <c r="A112" s="330" t="s">
        <v>101</v>
      </c>
      <c r="B112" s="330"/>
      <c r="C112" s="330"/>
      <c r="D112" s="330"/>
      <c r="E112" s="330"/>
      <c r="F112" s="330"/>
      <c r="G112" s="16">
        <v>104</v>
      </c>
      <c r="H112" s="44">
        <v>0</v>
      </c>
      <c r="I112" s="44">
        <v>0</v>
      </c>
    </row>
    <row r="113" spans="1:9" ht="12.75" customHeight="1" x14ac:dyDescent="0.2">
      <c r="A113" s="330" t="s">
        <v>102</v>
      </c>
      <c r="B113" s="330"/>
      <c r="C113" s="330"/>
      <c r="D113" s="330"/>
      <c r="E113" s="330"/>
      <c r="F113" s="330"/>
      <c r="G113" s="16">
        <v>105</v>
      </c>
      <c r="H113" s="58">
        <f>18904+52784+1676783</f>
        <v>1748471</v>
      </c>
      <c r="I113" s="58">
        <f>39588+1257587</f>
        <v>1297175</v>
      </c>
    </row>
    <row r="114" spans="1:9" ht="12.75" customHeight="1" x14ac:dyDescent="0.2">
      <c r="A114" s="330" t="s">
        <v>103</v>
      </c>
      <c r="B114" s="330"/>
      <c r="C114" s="330"/>
      <c r="D114" s="330"/>
      <c r="E114" s="330"/>
      <c r="F114" s="330"/>
      <c r="G114" s="16">
        <v>106</v>
      </c>
      <c r="H114" s="58">
        <v>0</v>
      </c>
      <c r="I114" s="58">
        <v>0</v>
      </c>
    </row>
    <row r="115" spans="1:9" ht="12.75" customHeight="1" x14ac:dyDescent="0.2">
      <c r="A115" s="334" t="s">
        <v>104</v>
      </c>
      <c r="B115" s="334"/>
      <c r="C115" s="334"/>
      <c r="D115" s="334"/>
      <c r="E115" s="334"/>
      <c r="F115" s="334"/>
      <c r="G115" s="17">
        <v>107</v>
      </c>
      <c r="H115" s="59">
        <f>SUM(H116:H129)</f>
        <v>9768400</v>
      </c>
      <c r="I115" s="59">
        <f>SUM(I116:I129)</f>
        <v>20265566</v>
      </c>
    </row>
    <row r="116" spans="1:9" ht="12.75" customHeight="1" x14ac:dyDescent="0.2">
      <c r="A116" s="330" t="s">
        <v>93</v>
      </c>
      <c r="B116" s="330"/>
      <c r="C116" s="330"/>
      <c r="D116" s="330"/>
      <c r="E116" s="330"/>
      <c r="F116" s="330"/>
      <c r="G116" s="16">
        <v>108</v>
      </c>
      <c r="H116" s="44">
        <f>280997+951172+16312</f>
        <v>1248481</v>
      </c>
      <c r="I116" s="44">
        <f>292527+1284772+16312</f>
        <v>1593611</v>
      </c>
    </row>
    <row r="117" spans="1:9" ht="12.75" customHeight="1" x14ac:dyDescent="0.2">
      <c r="A117" s="330" t="s">
        <v>94</v>
      </c>
      <c r="B117" s="330"/>
      <c r="C117" s="330"/>
      <c r="D117" s="330"/>
      <c r="E117" s="330"/>
      <c r="F117" s="330"/>
      <c r="G117" s="16">
        <v>109</v>
      </c>
      <c r="H117" s="44">
        <f>6234632+588310</f>
        <v>6822942</v>
      </c>
      <c r="I117" s="44">
        <f>2294946+8442958</f>
        <v>10737904</v>
      </c>
    </row>
    <row r="118" spans="1:9" ht="12.75" customHeight="1" x14ac:dyDescent="0.2">
      <c r="A118" s="330" t="s">
        <v>95</v>
      </c>
      <c r="B118" s="330"/>
      <c r="C118" s="330"/>
      <c r="D118" s="330"/>
      <c r="E118" s="330"/>
      <c r="F118" s="330"/>
      <c r="G118" s="16">
        <v>110</v>
      </c>
      <c r="H118" s="44">
        <v>0</v>
      </c>
      <c r="I118" s="44">
        <v>0</v>
      </c>
    </row>
    <row r="119" spans="1:9" ht="25.9" customHeight="1" x14ac:dyDescent="0.2">
      <c r="A119" s="330" t="s">
        <v>96</v>
      </c>
      <c r="B119" s="330"/>
      <c r="C119" s="330"/>
      <c r="D119" s="330"/>
      <c r="E119" s="330"/>
      <c r="F119" s="330"/>
      <c r="G119" s="16">
        <v>111</v>
      </c>
      <c r="H119" s="44">
        <v>0</v>
      </c>
      <c r="I119" s="44">
        <v>0</v>
      </c>
    </row>
    <row r="120" spans="1:9" ht="12.75" customHeight="1" x14ac:dyDescent="0.2">
      <c r="A120" s="330" t="s">
        <v>97</v>
      </c>
      <c r="B120" s="330"/>
      <c r="C120" s="330"/>
      <c r="D120" s="330"/>
      <c r="E120" s="330"/>
      <c r="F120" s="330"/>
      <c r="G120" s="16">
        <v>112</v>
      </c>
      <c r="H120" s="44">
        <f>225000+7738</f>
        <v>232738</v>
      </c>
      <c r="I120" s="44">
        <f>5216694+390689</f>
        <v>5607383</v>
      </c>
    </row>
    <row r="121" spans="1:9" ht="12.75" customHeight="1" x14ac:dyDescent="0.2">
      <c r="A121" s="330" t="s">
        <v>98</v>
      </c>
      <c r="B121" s="330"/>
      <c r="C121" s="330"/>
      <c r="D121" s="330"/>
      <c r="E121" s="330"/>
      <c r="F121" s="330"/>
      <c r="G121" s="16">
        <v>113</v>
      </c>
      <c r="H121" s="44">
        <v>0</v>
      </c>
      <c r="I121" s="44">
        <v>0</v>
      </c>
    </row>
    <row r="122" spans="1:9" ht="12.75" customHeight="1" x14ac:dyDescent="0.2">
      <c r="A122" s="330" t="s">
        <v>99</v>
      </c>
      <c r="B122" s="330"/>
      <c r="C122" s="330"/>
      <c r="D122" s="330"/>
      <c r="E122" s="330"/>
      <c r="F122" s="330"/>
      <c r="G122" s="16">
        <v>114</v>
      </c>
      <c r="H122" s="44">
        <v>0</v>
      </c>
      <c r="I122" s="44">
        <v>0</v>
      </c>
    </row>
    <row r="123" spans="1:9" ht="12.75" customHeight="1" x14ac:dyDescent="0.2">
      <c r="A123" s="330" t="s">
        <v>100</v>
      </c>
      <c r="B123" s="330"/>
      <c r="C123" s="330"/>
      <c r="D123" s="330"/>
      <c r="E123" s="330"/>
      <c r="F123" s="330"/>
      <c r="G123" s="16">
        <v>115</v>
      </c>
      <c r="H123" s="44">
        <v>645137</v>
      </c>
      <c r="I123" s="44">
        <f>715270-25828+220632+334448-1</f>
        <v>1244521</v>
      </c>
    </row>
    <row r="124" spans="1:9" x14ac:dyDescent="0.2">
      <c r="A124" s="330" t="s">
        <v>101</v>
      </c>
      <c r="B124" s="330"/>
      <c r="C124" s="330"/>
      <c r="D124" s="330"/>
      <c r="E124" s="330"/>
      <c r="F124" s="330"/>
      <c r="G124" s="16">
        <v>116</v>
      </c>
      <c r="H124" s="44">
        <v>0</v>
      </c>
      <c r="I124" s="44">
        <v>0</v>
      </c>
    </row>
    <row r="125" spans="1:9" x14ac:dyDescent="0.2">
      <c r="A125" s="330" t="s">
        <v>105</v>
      </c>
      <c r="B125" s="330"/>
      <c r="C125" s="330"/>
      <c r="D125" s="330"/>
      <c r="E125" s="330"/>
      <c r="F125" s="330"/>
      <c r="G125" s="16">
        <v>117</v>
      </c>
      <c r="H125" s="44">
        <v>104459</v>
      </c>
      <c r="I125" s="44">
        <f>34557</f>
        <v>34557</v>
      </c>
    </row>
    <row r="126" spans="1:9" x14ac:dyDescent="0.2">
      <c r="A126" s="330" t="s">
        <v>106</v>
      </c>
      <c r="B126" s="330"/>
      <c r="C126" s="330"/>
      <c r="D126" s="330"/>
      <c r="E126" s="330"/>
      <c r="F126" s="330"/>
      <c r="G126" s="16">
        <v>118</v>
      </c>
      <c r="H126" s="44">
        <v>680666</v>
      </c>
      <c r="I126" s="44">
        <f>85594+19916+12360+19277+876350</f>
        <v>1013497</v>
      </c>
    </row>
    <row r="127" spans="1:9" x14ac:dyDescent="0.2">
      <c r="A127" s="330" t="s">
        <v>107</v>
      </c>
      <c r="B127" s="330"/>
      <c r="C127" s="330"/>
      <c r="D127" s="330"/>
      <c r="E127" s="330"/>
      <c r="F127" s="330"/>
      <c r="G127" s="16">
        <v>119</v>
      </c>
      <c r="H127" s="44">
        <v>0</v>
      </c>
      <c r="I127" s="44">
        <v>0</v>
      </c>
    </row>
    <row r="128" spans="1:9" x14ac:dyDescent="0.2">
      <c r="A128" s="330" t="s">
        <v>108</v>
      </c>
      <c r="B128" s="330"/>
      <c r="C128" s="330"/>
      <c r="D128" s="330"/>
      <c r="E128" s="330"/>
      <c r="F128" s="330"/>
      <c r="G128" s="16">
        <v>120</v>
      </c>
      <c r="H128" s="58">
        <v>0</v>
      </c>
      <c r="I128" s="58">
        <v>0</v>
      </c>
    </row>
    <row r="129" spans="1:9" x14ac:dyDescent="0.2">
      <c r="A129" s="330" t="s">
        <v>109</v>
      </c>
      <c r="B129" s="330"/>
      <c r="C129" s="330"/>
      <c r="D129" s="330"/>
      <c r="E129" s="330"/>
      <c r="F129" s="330"/>
      <c r="G129" s="16">
        <v>121</v>
      </c>
      <c r="H129" s="58">
        <f>25712+1665+6600</f>
        <v>33977</v>
      </c>
      <c r="I129" s="58">
        <f>25828+1665+6600</f>
        <v>34093</v>
      </c>
    </row>
    <row r="130" spans="1:9" ht="22.15" customHeight="1" x14ac:dyDescent="0.2">
      <c r="A130" s="366" t="s">
        <v>110</v>
      </c>
      <c r="B130" s="366"/>
      <c r="C130" s="366"/>
      <c r="D130" s="366"/>
      <c r="E130" s="366"/>
      <c r="F130" s="366"/>
      <c r="G130" s="16">
        <v>122</v>
      </c>
      <c r="H130" s="58">
        <v>6373533</v>
      </c>
      <c r="I130" s="58">
        <f>6090168</f>
        <v>6090168</v>
      </c>
    </row>
    <row r="131" spans="1:9" x14ac:dyDescent="0.2">
      <c r="A131" s="334" t="s">
        <v>111</v>
      </c>
      <c r="B131" s="334"/>
      <c r="C131" s="334"/>
      <c r="D131" s="334"/>
      <c r="E131" s="334"/>
      <c r="F131" s="334"/>
      <c r="G131" s="17">
        <v>123</v>
      </c>
      <c r="H131" s="59">
        <f>H75+H96+H103+H115+H130</f>
        <v>146784425</v>
      </c>
      <c r="I131" s="59">
        <f>I75+I96+I103+I115+I130</f>
        <v>153319803</v>
      </c>
    </row>
    <row r="132" spans="1:9" x14ac:dyDescent="0.2">
      <c r="A132" s="367" t="s">
        <v>112</v>
      </c>
      <c r="B132" s="367"/>
      <c r="C132" s="367"/>
      <c r="D132" s="367"/>
      <c r="E132" s="367"/>
      <c r="F132" s="367"/>
      <c r="G132" s="19">
        <v>124</v>
      </c>
      <c r="H132" s="60">
        <v>0</v>
      </c>
      <c r="I132" s="60">
        <v>0</v>
      </c>
    </row>
  </sheetData>
  <sheetProtection algorithmName="SHA-512" hashValue="WgGbk23wujO3Z/s8SMUZPMNBx04iHItk6XsqMf2XP7g930d+jrFvifwMrI7TfyYSlEJbZ6DsTvqKSNHmgMJGew==" saltValue="vuG6TlVrwFs3DXjt9I/rk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1:H16">
    <cfRule type="cellIs" dxfId="1" priority="1" stopIfTrue="1" operator="notEqual">
      <formula>ROUND(H11,0)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46" zoomScaleNormal="100" zoomScaleSheetLayoutView="110" workbookViewId="0">
      <selection activeCell="I43" sqref="I43"/>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80" t="s">
        <v>114</v>
      </c>
      <c r="B1" s="343"/>
      <c r="C1" s="343"/>
      <c r="D1" s="343"/>
      <c r="E1" s="343"/>
      <c r="F1" s="343"/>
      <c r="G1" s="343"/>
      <c r="H1" s="343"/>
      <c r="I1" s="343"/>
    </row>
    <row r="2" spans="1:9" x14ac:dyDescent="0.2">
      <c r="A2" s="379" t="s">
        <v>448</v>
      </c>
      <c r="B2" s="345"/>
      <c r="C2" s="345"/>
      <c r="D2" s="345"/>
      <c r="E2" s="345"/>
      <c r="F2" s="345"/>
      <c r="G2" s="345"/>
      <c r="H2" s="345"/>
      <c r="I2" s="345"/>
    </row>
    <row r="3" spans="1:9" x14ac:dyDescent="0.2">
      <c r="A3" s="391" t="s">
        <v>361</v>
      </c>
      <c r="B3" s="392"/>
      <c r="C3" s="392"/>
      <c r="D3" s="392"/>
      <c r="E3" s="392"/>
      <c r="F3" s="392"/>
      <c r="G3" s="392"/>
      <c r="H3" s="392"/>
      <c r="I3" s="392"/>
    </row>
    <row r="4" spans="1:9" x14ac:dyDescent="0.2">
      <c r="A4" s="378" t="s">
        <v>449</v>
      </c>
      <c r="B4" s="349"/>
      <c r="C4" s="349"/>
      <c r="D4" s="349"/>
      <c r="E4" s="349"/>
      <c r="F4" s="349"/>
      <c r="G4" s="349"/>
      <c r="H4" s="349"/>
      <c r="I4" s="350"/>
    </row>
    <row r="5" spans="1:9" ht="24" thickBot="1" x14ac:dyDescent="0.25">
      <c r="A5" s="376" t="s">
        <v>2</v>
      </c>
      <c r="B5" s="355"/>
      <c r="C5" s="355"/>
      <c r="D5" s="355"/>
      <c r="E5" s="355"/>
      <c r="F5" s="356"/>
      <c r="G5" s="12" t="s">
        <v>115</v>
      </c>
      <c r="H5" s="46" t="s">
        <v>377</v>
      </c>
      <c r="I5" s="46" t="s">
        <v>353</v>
      </c>
    </row>
    <row r="6" spans="1:9" x14ac:dyDescent="0.2">
      <c r="A6" s="377">
        <v>1</v>
      </c>
      <c r="B6" s="352"/>
      <c r="C6" s="352"/>
      <c r="D6" s="352"/>
      <c r="E6" s="352"/>
      <c r="F6" s="353"/>
      <c r="G6" s="14">
        <v>2</v>
      </c>
      <c r="H6" s="20">
        <v>3</v>
      </c>
      <c r="I6" s="20">
        <v>4</v>
      </c>
    </row>
    <row r="7" spans="1:9" x14ac:dyDescent="0.2">
      <c r="A7" s="389" t="s">
        <v>128</v>
      </c>
      <c r="B7" s="389"/>
      <c r="C7" s="389"/>
      <c r="D7" s="389"/>
      <c r="E7" s="389"/>
      <c r="F7" s="389"/>
      <c r="G7" s="24">
        <v>125</v>
      </c>
      <c r="H7" s="63">
        <f>SUM(H8:H12)</f>
        <v>7736950</v>
      </c>
      <c r="I7" s="63">
        <f>SUM(I8:I12)</f>
        <v>2557125</v>
      </c>
    </row>
    <row r="8" spans="1:9" x14ac:dyDescent="0.2">
      <c r="A8" s="330" t="s">
        <v>129</v>
      </c>
      <c r="B8" s="330"/>
      <c r="C8" s="330"/>
      <c r="D8" s="330"/>
      <c r="E8" s="330"/>
      <c r="F8" s="330"/>
      <c r="G8" s="16">
        <v>126</v>
      </c>
      <c r="H8" s="58">
        <v>6065158</v>
      </c>
      <c r="I8" s="58">
        <f>60437+1500000+364112+174153+1</f>
        <v>2098703</v>
      </c>
    </row>
    <row r="9" spans="1:9" x14ac:dyDescent="0.2">
      <c r="A9" s="330" t="s">
        <v>130</v>
      </c>
      <c r="B9" s="330"/>
      <c r="C9" s="330"/>
      <c r="D9" s="330"/>
      <c r="E9" s="330"/>
      <c r="F9" s="330"/>
      <c r="G9" s="16">
        <v>127</v>
      </c>
      <c r="H9" s="58">
        <v>1555590</v>
      </c>
      <c r="I9" s="58">
        <f>146866+14965</f>
        <v>161831</v>
      </c>
    </row>
    <row r="10" spans="1:9" x14ac:dyDescent="0.2">
      <c r="A10" s="330" t="s">
        <v>131</v>
      </c>
      <c r="B10" s="330"/>
      <c r="C10" s="330"/>
      <c r="D10" s="330"/>
      <c r="E10" s="330"/>
      <c r="F10" s="330"/>
      <c r="G10" s="16">
        <v>128</v>
      </c>
      <c r="H10" s="58">
        <v>0</v>
      </c>
      <c r="I10" s="58">
        <v>0</v>
      </c>
    </row>
    <row r="11" spans="1:9" x14ac:dyDescent="0.2">
      <c r="A11" s="330" t="s">
        <v>132</v>
      </c>
      <c r="B11" s="330"/>
      <c r="C11" s="330"/>
      <c r="D11" s="330"/>
      <c r="E11" s="330"/>
      <c r="F11" s="330"/>
      <c r="G11" s="16">
        <v>129</v>
      </c>
      <c r="H11" s="58">
        <v>0</v>
      </c>
      <c r="I11" s="58">
        <v>0</v>
      </c>
    </row>
    <row r="12" spans="1:9" x14ac:dyDescent="0.2">
      <c r="A12" s="330" t="s">
        <v>133</v>
      </c>
      <c r="B12" s="330"/>
      <c r="C12" s="330"/>
      <c r="D12" s="330"/>
      <c r="E12" s="330"/>
      <c r="F12" s="330"/>
      <c r="G12" s="16">
        <v>130</v>
      </c>
      <c r="H12" s="58">
        <v>116202</v>
      </c>
      <c r="I12" s="58">
        <f>45891+90+249709+900+1</f>
        <v>296591</v>
      </c>
    </row>
    <row r="13" spans="1:9" x14ac:dyDescent="0.2">
      <c r="A13" s="334" t="s">
        <v>134</v>
      </c>
      <c r="B13" s="334"/>
      <c r="C13" s="334"/>
      <c r="D13" s="334"/>
      <c r="E13" s="334"/>
      <c r="F13" s="334"/>
      <c r="G13" s="17">
        <v>131</v>
      </c>
      <c r="H13" s="59">
        <f>H14+H15+H19+H23+H24+H25+H28+H35</f>
        <v>7172338</v>
      </c>
      <c r="I13" s="59">
        <f>I14+I15+I19+I23+I24+I25+I28+I35</f>
        <v>5567799</v>
      </c>
    </row>
    <row r="14" spans="1:9" x14ac:dyDescent="0.2">
      <c r="A14" s="330" t="s">
        <v>116</v>
      </c>
      <c r="B14" s="330"/>
      <c r="C14" s="330"/>
      <c r="D14" s="330"/>
      <c r="E14" s="330"/>
      <c r="F14" s="330"/>
      <c r="G14" s="16">
        <v>132</v>
      </c>
      <c r="H14" s="58">
        <v>0</v>
      </c>
      <c r="I14" s="58">
        <v>0</v>
      </c>
    </row>
    <row r="15" spans="1:9" x14ac:dyDescent="0.2">
      <c r="A15" s="390" t="s">
        <v>135</v>
      </c>
      <c r="B15" s="390"/>
      <c r="C15" s="390"/>
      <c r="D15" s="390"/>
      <c r="E15" s="390"/>
      <c r="F15" s="390"/>
      <c r="G15" s="17">
        <v>133</v>
      </c>
      <c r="H15" s="59">
        <f>SUM(H16:H18)</f>
        <v>2281070</v>
      </c>
      <c r="I15" s="59">
        <f>SUM(I16:I18)</f>
        <v>1289527</v>
      </c>
    </row>
    <row r="16" spans="1:9" x14ac:dyDescent="0.2">
      <c r="A16" s="381" t="s">
        <v>136</v>
      </c>
      <c r="B16" s="381"/>
      <c r="C16" s="381"/>
      <c r="D16" s="381"/>
      <c r="E16" s="381"/>
      <c r="F16" s="381"/>
      <c r="G16" s="16">
        <v>134</v>
      </c>
      <c r="H16" s="58">
        <v>552867</v>
      </c>
      <c r="I16" s="58">
        <f>178232</f>
        <v>178232</v>
      </c>
    </row>
    <row r="17" spans="1:9" x14ac:dyDescent="0.2">
      <c r="A17" s="381" t="s">
        <v>137</v>
      </c>
      <c r="B17" s="381"/>
      <c r="C17" s="381"/>
      <c r="D17" s="381"/>
      <c r="E17" s="381"/>
      <c r="F17" s="381"/>
      <c r="G17" s="16">
        <v>135</v>
      </c>
      <c r="H17" s="58">
        <v>0</v>
      </c>
      <c r="I17" s="58">
        <v>0</v>
      </c>
    </row>
    <row r="18" spans="1:9" x14ac:dyDescent="0.2">
      <c r="A18" s="381" t="s">
        <v>138</v>
      </c>
      <c r="B18" s="381"/>
      <c r="C18" s="381"/>
      <c r="D18" s="381"/>
      <c r="E18" s="381"/>
      <c r="F18" s="381"/>
      <c r="G18" s="16">
        <v>136</v>
      </c>
      <c r="H18" s="58">
        <v>1728203</v>
      </c>
      <c r="I18" s="58">
        <f>1111295</f>
        <v>1111295</v>
      </c>
    </row>
    <row r="19" spans="1:9" x14ac:dyDescent="0.2">
      <c r="A19" s="390" t="s">
        <v>139</v>
      </c>
      <c r="B19" s="390"/>
      <c r="C19" s="390"/>
      <c r="D19" s="390"/>
      <c r="E19" s="390"/>
      <c r="F19" s="390"/>
      <c r="G19" s="17">
        <v>137</v>
      </c>
      <c r="H19" s="59">
        <f>SUM(H20:H22)</f>
        <v>1725742</v>
      </c>
      <c r="I19" s="59">
        <f>SUM(I20:I22)</f>
        <v>1106060</v>
      </c>
    </row>
    <row r="20" spans="1:9" x14ac:dyDescent="0.2">
      <c r="A20" s="381" t="s">
        <v>117</v>
      </c>
      <c r="B20" s="381"/>
      <c r="C20" s="381"/>
      <c r="D20" s="381"/>
      <c r="E20" s="381"/>
      <c r="F20" s="381"/>
      <c r="G20" s="16">
        <v>138</v>
      </c>
      <c r="H20" s="58">
        <v>1114732</v>
      </c>
      <c r="I20" s="58">
        <f>749789</f>
        <v>749789</v>
      </c>
    </row>
    <row r="21" spans="1:9" x14ac:dyDescent="0.2">
      <c r="A21" s="381" t="s">
        <v>118</v>
      </c>
      <c r="B21" s="381"/>
      <c r="C21" s="381"/>
      <c r="D21" s="381"/>
      <c r="E21" s="381"/>
      <c r="F21" s="381"/>
      <c r="G21" s="16">
        <v>139</v>
      </c>
      <c r="H21" s="58">
        <v>428687</v>
      </c>
      <c r="I21" s="58">
        <f>94378+27684+129259+6161</f>
        <v>257482</v>
      </c>
    </row>
    <row r="22" spans="1:9" x14ac:dyDescent="0.2">
      <c r="A22" s="381" t="s">
        <v>119</v>
      </c>
      <c r="B22" s="381"/>
      <c r="C22" s="381"/>
      <c r="D22" s="381"/>
      <c r="E22" s="381"/>
      <c r="F22" s="381"/>
      <c r="G22" s="16">
        <v>140</v>
      </c>
      <c r="H22" s="58">
        <v>182323</v>
      </c>
      <c r="I22" s="58">
        <f>98789</f>
        <v>98789</v>
      </c>
    </row>
    <row r="23" spans="1:9" x14ac:dyDescent="0.2">
      <c r="A23" s="330" t="s">
        <v>120</v>
      </c>
      <c r="B23" s="330"/>
      <c r="C23" s="330"/>
      <c r="D23" s="330"/>
      <c r="E23" s="330"/>
      <c r="F23" s="330"/>
      <c r="G23" s="16">
        <v>141</v>
      </c>
      <c r="H23" s="58">
        <v>2856939</v>
      </c>
      <c r="I23" s="58">
        <f>2854661</f>
        <v>2854661</v>
      </c>
    </row>
    <row r="24" spans="1:9" x14ac:dyDescent="0.2">
      <c r="A24" s="330" t="s">
        <v>121</v>
      </c>
      <c r="B24" s="330"/>
      <c r="C24" s="330"/>
      <c r="D24" s="330"/>
      <c r="E24" s="330"/>
      <c r="F24" s="330"/>
      <c r="G24" s="16">
        <v>142</v>
      </c>
      <c r="H24" s="58">
        <v>301876</v>
      </c>
      <c r="I24" s="58">
        <f>209018</f>
        <v>209018</v>
      </c>
    </row>
    <row r="25" spans="1:9" x14ac:dyDescent="0.2">
      <c r="A25" s="390" t="s">
        <v>140</v>
      </c>
      <c r="B25" s="390"/>
      <c r="C25" s="390"/>
      <c r="D25" s="390"/>
      <c r="E25" s="390"/>
      <c r="F25" s="390"/>
      <c r="G25" s="17">
        <v>143</v>
      </c>
      <c r="H25" s="59">
        <f>H26+H27</f>
        <v>0</v>
      </c>
      <c r="I25" s="59">
        <f>I26+I27</f>
        <v>0</v>
      </c>
    </row>
    <row r="26" spans="1:9" x14ac:dyDescent="0.2">
      <c r="A26" s="381" t="s">
        <v>141</v>
      </c>
      <c r="B26" s="381"/>
      <c r="C26" s="381"/>
      <c r="D26" s="381"/>
      <c r="E26" s="381"/>
      <c r="F26" s="381"/>
      <c r="G26" s="16">
        <v>144</v>
      </c>
      <c r="H26" s="58">
        <v>0</v>
      </c>
      <c r="I26" s="58">
        <v>0</v>
      </c>
    </row>
    <row r="27" spans="1:9" x14ac:dyDescent="0.2">
      <c r="A27" s="381" t="s">
        <v>142</v>
      </c>
      <c r="B27" s="381"/>
      <c r="C27" s="381"/>
      <c r="D27" s="381"/>
      <c r="E27" s="381"/>
      <c r="F27" s="381"/>
      <c r="G27" s="16">
        <v>145</v>
      </c>
      <c r="H27" s="58">
        <v>0</v>
      </c>
      <c r="I27" s="58">
        <v>0</v>
      </c>
    </row>
    <row r="28" spans="1:9" x14ac:dyDescent="0.2">
      <c r="A28" s="390" t="s">
        <v>143</v>
      </c>
      <c r="B28" s="390"/>
      <c r="C28" s="390"/>
      <c r="D28" s="390"/>
      <c r="E28" s="390"/>
      <c r="F28" s="390"/>
      <c r="G28" s="17">
        <v>146</v>
      </c>
      <c r="H28" s="59">
        <f>SUM(H29:H34)</f>
        <v>0</v>
      </c>
      <c r="I28" s="59">
        <f>SUM(I29:I34)</f>
        <v>0</v>
      </c>
    </row>
    <row r="29" spans="1:9" x14ac:dyDescent="0.2">
      <c r="A29" s="381" t="s">
        <v>144</v>
      </c>
      <c r="B29" s="381"/>
      <c r="C29" s="381"/>
      <c r="D29" s="381"/>
      <c r="E29" s="381"/>
      <c r="F29" s="381"/>
      <c r="G29" s="16">
        <v>147</v>
      </c>
      <c r="H29" s="58">
        <v>0</v>
      </c>
      <c r="I29" s="58">
        <v>0</v>
      </c>
    </row>
    <row r="30" spans="1:9" x14ac:dyDescent="0.2">
      <c r="A30" s="381" t="s">
        <v>145</v>
      </c>
      <c r="B30" s="381"/>
      <c r="C30" s="381"/>
      <c r="D30" s="381"/>
      <c r="E30" s="381"/>
      <c r="F30" s="381"/>
      <c r="G30" s="16">
        <v>148</v>
      </c>
      <c r="H30" s="58">
        <v>0</v>
      </c>
      <c r="I30" s="58">
        <v>0</v>
      </c>
    </row>
    <row r="31" spans="1:9" x14ac:dyDescent="0.2">
      <c r="A31" s="381" t="s">
        <v>146</v>
      </c>
      <c r="B31" s="381"/>
      <c r="C31" s="381"/>
      <c r="D31" s="381"/>
      <c r="E31" s="381"/>
      <c r="F31" s="381"/>
      <c r="G31" s="16">
        <v>149</v>
      </c>
      <c r="H31" s="58">
        <v>0</v>
      </c>
      <c r="I31" s="58">
        <v>0</v>
      </c>
    </row>
    <row r="32" spans="1:9" x14ac:dyDescent="0.2">
      <c r="A32" s="381" t="s">
        <v>147</v>
      </c>
      <c r="B32" s="381"/>
      <c r="C32" s="381"/>
      <c r="D32" s="381"/>
      <c r="E32" s="381"/>
      <c r="F32" s="381"/>
      <c r="G32" s="16">
        <v>150</v>
      </c>
      <c r="H32" s="58">
        <v>0</v>
      </c>
      <c r="I32" s="58">
        <v>0</v>
      </c>
    </row>
    <row r="33" spans="1:9" x14ac:dyDescent="0.2">
      <c r="A33" s="381" t="s">
        <v>148</v>
      </c>
      <c r="B33" s="381"/>
      <c r="C33" s="381"/>
      <c r="D33" s="381"/>
      <c r="E33" s="381"/>
      <c r="F33" s="381"/>
      <c r="G33" s="16">
        <v>151</v>
      </c>
      <c r="H33" s="58">
        <v>0</v>
      </c>
      <c r="I33" s="58">
        <v>0</v>
      </c>
    </row>
    <row r="34" spans="1:9" x14ac:dyDescent="0.2">
      <c r="A34" s="381" t="s">
        <v>149</v>
      </c>
      <c r="B34" s="381"/>
      <c r="C34" s="381"/>
      <c r="D34" s="381"/>
      <c r="E34" s="381"/>
      <c r="F34" s="381"/>
      <c r="G34" s="16">
        <v>152</v>
      </c>
      <c r="H34" s="58">
        <v>0</v>
      </c>
      <c r="I34" s="58">
        <v>0</v>
      </c>
    </row>
    <row r="35" spans="1:9" x14ac:dyDescent="0.2">
      <c r="A35" s="330" t="s">
        <v>122</v>
      </c>
      <c r="B35" s="330"/>
      <c r="C35" s="330"/>
      <c r="D35" s="330"/>
      <c r="E35" s="330"/>
      <c r="F35" s="330"/>
      <c r="G35" s="16">
        <v>153</v>
      </c>
      <c r="H35" s="58">
        <v>6711</v>
      </c>
      <c r="I35" s="58">
        <f>108533</f>
        <v>108533</v>
      </c>
    </row>
    <row r="36" spans="1:9" x14ac:dyDescent="0.2">
      <c r="A36" s="334" t="s">
        <v>150</v>
      </c>
      <c r="B36" s="334"/>
      <c r="C36" s="334"/>
      <c r="D36" s="334"/>
      <c r="E36" s="334"/>
      <c r="F36" s="334"/>
      <c r="G36" s="17">
        <v>154</v>
      </c>
      <c r="H36" s="59">
        <f>SUM(H37:H46)</f>
        <v>336423</v>
      </c>
      <c r="I36" s="59">
        <f>SUM(I37:I46)</f>
        <v>247906</v>
      </c>
    </row>
    <row r="37" spans="1:9" x14ac:dyDescent="0.2">
      <c r="A37" s="330" t="s">
        <v>151</v>
      </c>
      <c r="B37" s="330"/>
      <c r="C37" s="330"/>
      <c r="D37" s="330"/>
      <c r="E37" s="330"/>
      <c r="F37" s="330"/>
      <c r="G37" s="16">
        <v>155</v>
      </c>
      <c r="H37" s="58">
        <v>0</v>
      </c>
      <c r="I37" s="58">
        <v>0</v>
      </c>
    </row>
    <row r="38" spans="1:9" ht="25.15" customHeight="1" x14ac:dyDescent="0.2">
      <c r="A38" s="330" t="s">
        <v>152</v>
      </c>
      <c r="B38" s="330"/>
      <c r="C38" s="330"/>
      <c r="D38" s="330"/>
      <c r="E38" s="330"/>
      <c r="F38" s="330"/>
      <c r="G38" s="16">
        <v>156</v>
      </c>
      <c r="H38" s="58">
        <v>0</v>
      </c>
      <c r="I38" s="58">
        <v>0</v>
      </c>
    </row>
    <row r="39" spans="1:9" ht="28.15" customHeight="1" x14ac:dyDescent="0.2">
      <c r="A39" s="330" t="s">
        <v>153</v>
      </c>
      <c r="B39" s="330"/>
      <c r="C39" s="330"/>
      <c r="D39" s="330"/>
      <c r="E39" s="330"/>
      <c r="F39" s="330"/>
      <c r="G39" s="16">
        <v>157</v>
      </c>
      <c r="H39" s="58">
        <v>208488</v>
      </c>
      <c r="I39" s="58">
        <f>183027</f>
        <v>183027</v>
      </c>
    </row>
    <row r="40" spans="1:9" ht="28.15" customHeight="1" x14ac:dyDescent="0.2">
      <c r="A40" s="330" t="s">
        <v>154</v>
      </c>
      <c r="B40" s="330"/>
      <c r="C40" s="330"/>
      <c r="D40" s="330"/>
      <c r="E40" s="330"/>
      <c r="F40" s="330"/>
      <c r="G40" s="16">
        <v>158</v>
      </c>
      <c r="H40" s="58">
        <v>0</v>
      </c>
      <c r="I40" s="58">
        <v>0</v>
      </c>
    </row>
    <row r="41" spans="1:9" ht="22.9" customHeight="1" x14ac:dyDescent="0.2">
      <c r="A41" s="330" t="s">
        <v>155</v>
      </c>
      <c r="B41" s="330"/>
      <c r="C41" s="330"/>
      <c r="D41" s="330"/>
      <c r="E41" s="330"/>
      <c r="F41" s="330"/>
      <c r="G41" s="16">
        <v>159</v>
      </c>
      <c r="H41" s="58">
        <v>12359</v>
      </c>
      <c r="I41" s="58">
        <v>0</v>
      </c>
    </row>
    <row r="42" spans="1:9" x14ac:dyDescent="0.2">
      <c r="A42" s="330" t="s">
        <v>156</v>
      </c>
      <c r="B42" s="330"/>
      <c r="C42" s="330"/>
      <c r="D42" s="330"/>
      <c r="E42" s="330"/>
      <c r="F42" s="330"/>
      <c r="G42" s="16">
        <v>160</v>
      </c>
      <c r="H42" s="58">
        <v>0</v>
      </c>
      <c r="I42" s="58">
        <v>0</v>
      </c>
    </row>
    <row r="43" spans="1:9" x14ac:dyDescent="0.2">
      <c r="A43" s="330" t="s">
        <v>157</v>
      </c>
      <c r="B43" s="330"/>
      <c r="C43" s="330"/>
      <c r="D43" s="330"/>
      <c r="E43" s="330"/>
      <c r="F43" s="330"/>
      <c r="G43" s="16">
        <v>161</v>
      </c>
      <c r="H43" s="58">
        <v>12031</v>
      </c>
      <c r="I43" s="58">
        <f>11431+53399</f>
        <v>64830</v>
      </c>
    </row>
    <row r="44" spans="1:9" x14ac:dyDescent="0.2">
      <c r="A44" s="330" t="s">
        <v>158</v>
      </c>
      <c r="B44" s="330"/>
      <c r="C44" s="330"/>
      <c r="D44" s="330"/>
      <c r="E44" s="330"/>
      <c r="F44" s="330"/>
      <c r="G44" s="16">
        <v>162</v>
      </c>
      <c r="H44" s="58">
        <v>103545</v>
      </c>
      <c r="I44" s="58">
        <f>49</f>
        <v>49</v>
      </c>
    </row>
    <row r="45" spans="1:9" x14ac:dyDescent="0.2">
      <c r="A45" s="330" t="s">
        <v>159</v>
      </c>
      <c r="B45" s="330"/>
      <c r="C45" s="330"/>
      <c r="D45" s="330"/>
      <c r="E45" s="330"/>
      <c r="F45" s="330"/>
      <c r="G45" s="16">
        <v>163</v>
      </c>
      <c r="H45" s="58">
        <v>0</v>
      </c>
      <c r="I45" s="58">
        <v>0</v>
      </c>
    </row>
    <row r="46" spans="1:9" x14ac:dyDescent="0.2">
      <c r="A46" s="330" t="s">
        <v>160</v>
      </c>
      <c r="B46" s="330"/>
      <c r="C46" s="330"/>
      <c r="D46" s="330"/>
      <c r="E46" s="330"/>
      <c r="F46" s="330"/>
      <c r="G46" s="16">
        <v>164</v>
      </c>
      <c r="H46" s="58">
        <v>0</v>
      </c>
      <c r="I46" s="58">
        <v>0</v>
      </c>
    </row>
    <row r="47" spans="1:9" x14ac:dyDescent="0.2">
      <c r="A47" s="334" t="s">
        <v>161</v>
      </c>
      <c r="B47" s="334"/>
      <c r="C47" s="334"/>
      <c r="D47" s="334"/>
      <c r="E47" s="334"/>
      <c r="F47" s="334"/>
      <c r="G47" s="17">
        <v>165</v>
      </c>
      <c r="H47" s="59">
        <f>SUM(H48:H54)</f>
        <v>251711</v>
      </c>
      <c r="I47" s="59">
        <f>SUM(I48:I54)</f>
        <v>341131</v>
      </c>
    </row>
    <row r="48" spans="1:9" ht="23.45" customHeight="1" x14ac:dyDescent="0.2">
      <c r="A48" s="330" t="s">
        <v>162</v>
      </c>
      <c r="B48" s="330"/>
      <c r="C48" s="330"/>
      <c r="D48" s="330"/>
      <c r="E48" s="330"/>
      <c r="F48" s="330"/>
      <c r="G48" s="16">
        <v>166</v>
      </c>
      <c r="H48" s="58">
        <v>173013</v>
      </c>
      <c r="I48" s="58">
        <f>142263</f>
        <v>142263</v>
      </c>
    </row>
    <row r="49" spans="1:9" x14ac:dyDescent="0.2">
      <c r="A49" s="383" t="s">
        <v>163</v>
      </c>
      <c r="B49" s="383"/>
      <c r="C49" s="383"/>
      <c r="D49" s="383"/>
      <c r="E49" s="383"/>
      <c r="F49" s="383"/>
      <c r="G49" s="16">
        <v>167</v>
      </c>
      <c r="H49" s="58">
        <v>8331</v>
      </c>
      <c r="I49" s="58">
        <f>11837</f>
        <v>11837</v>
      </c>
    </row>
    <row r="50" spans="1:9" x14ac:dyDescent="0.2">
      <c r="A50" s="383" t="s">
        <v>164</v>
      </c>
      <c r="B50" s="383"/>
      <c r="C50" s="383"/>
      <c r="D50" s="383"/>
      <c r="E50" s="383"/>
      <c r="F50" s="383"/>
      <c r="G50" s="16">
        <v>168</v>
      </c>
      <c r="H50" s="58">
        <v>42559</v>
      </c>
      <c r="I50" s="58">
        <f>61928+19256</f>
        <v>81184</v>
      </c>
    </row>
    <row r="51" spans="1:9" x14ac:dyDescent="0.2">
      <c r="A51" s="383" t="s">
        <v>165</v>
      </c>
      <c r="B51" s="383"/>
      <c r="C51" s="383"/>
      <c r="D51" s="383"/>
      <c r="E51" s="383"/>
      <c r="F51" s="383"/>
      <c r="G51" s="16">
        <v>169</v>
      </c>
      <c r="H51" s="58">
        <v>27808</v>
      </c>
      <c r="I51" s="58">
        <f>85847</f>
        <v>85847</v>
      </c>
    </row>
    <row r="52" spans="1:9" x14ac:dyDescent="0.2">
      <c r="A52" s="383" t="s">
        <v>166</v>
      </c>
      <c r="B52" s="383"/>
      <c r="C52" s="383"/>
      <c r="D52" s="383"/>
      <c r="E52" s="383"/>
      <c r="F52" s="383"/>
      <c r="G52" s="16">
        <v>170</v>
      </c>
      <c r="H52" s="58">
        <v>0</v>
      </c>
      <c r="I52" s="58">
        <v>0</v>
      </c>
    </row>
    <row r="53" spans="1:9" x14ac:dyDescent="0.2">
      <c r="A53" s="383" t="s">
        <v>167</v>
      </c>
      <c r="B53" s="383"/>
      <c r="C53" s="383"/>
      <c r="D53" s="383"/>
      <c r="E53" s="383"/>
      <c r="F53" s="383"/>
      <c r="G53" s="16">
        <v>171</v>
      </c>
      <c r="H53" s="58">
        <v>0</v>
      </c>
      <c r="I53" s="58">
        <v>0</v>
      </c>
    </row>
    <row r="54" spans="1:9" x14ac:dyDescent="0.2">
      <c r="A54" s="383" t="s">
        <v>168</v>
      </c>
      <c r="B54" s="383"/>
      <c r="C54" s="383"/>
      <c r="D54" s="383"/>
      <c r="E54" s="383"/>
      <c r="F54" s="383"/>
      <c r="G54" s="16">
        <v>172</v>
      </c>
      <c r="H54" s="58">
        <v>0</v>
      </c>
      <c r="I54" s="58">
        <f>20000</f>
        <v>20000</v>
      </c>
    </row>
    <row r="55" spans="1:9" ht="30.6" customHeight="1" x14ac:dyDescent="0.2">
      <c r="A55" s="366" t="s">
        <v>169</v>
      </c>
      <c r="B55" s="366"/>
      <c r="C55" s="366"/>
      <c r="D55" s="366"/>
      <c r="E55" s="366"/>
      <c r="F55" s="366"/>
      <c r="G55" s="16">
        <v>173</v>
      </c>
      <c r="H55" s="58">
        <v>0</v>
      </c>
      <c r="I55" s="58">
        <v>0</v>
      </c>
    </row>
    <row r="56" spans="1:9" x14ac:dyDescent="0.2">
      <c r="A56" s="366" t="s">
        <v>170</v>
      </c>
      <c r="B56" s="366"/>
      <c r="C56" s="366"/>
      <c r="D56" s="366"/>
      <c r="E56" s="366"/>
      <c r="F56" s="366"/>
      <c r="G56" s="16">
        <v>174</v>
      </c>
      <c r="H56" s="58">
        <v>0</v>
      </c>
      <c r="I56" s="58">
        <v>0</v>
      </c>
    </row>
    <row r="57" spans="1:9" ht="28.9" customHeight="1" x14ac:dyDescent="0.2">
      <c r="A57" s="366" t="s">
        <v>171</v>
      </c>
      <c r="B57" s="366"/>
      <c r="C57" s="366"/>
      <c r="D57" s="366"/>
      <c r="E57" s="366"/>
      <c r="F57" s="366"/>
      <c r="G57" s="16">
        <v>175</v>
      </c>
      <c r="H57" s="58">
        <v>0</v>
      </c>
      <c r="I57" s="58">
        <v>0</v>
      </c>
    </row>
    <row r="58" spans="1:9" x14ac:dyDescent="0.2">
      <c r="A58" s="366" t="s">
        <v>172</v>
      </c>
      <c r="B58" s="366"/>
      <c r="C58" s="366"/>
      <c r="D58" s="366"/>
      <c r="E58" s="366"/>
      <c r="F58" s="366"/>
      <c r="G58" s="16">
        <v>176</v>
      </c>
      <c r="H58" s="58">
        <v>0</v>
      </c>
      <c r="I58" s="58">
        <v>0</v>
      </c>
    </row>
    <row r="59" spans="1:9" x14ac:dyDescent="0.2">
      <c r="A59" s="334" t="s">
        <v>173</v>
      </c>
      <c r="B59" s="334"/>
      <c r="C59" s="334"/>
      <c r="D59" s="334"/>
      <c r="E59" s="334"/>
      <c r="F59" s="334"/>
      <c r="G59" s="17">
        <v>177</v>
      </c>
      <c r="H59" s="59">
        <f>H7+H36+H55+H56</f>
        <v>8073373</v>
      </c>
      <c r="I59" s="59">
        <f>I7+I36+I55+I56</f>
        <v>2805031</v>
      </c>
    </row>
    <row r="60" spans="1:9" x14ac:dyDescent="0.2">
      <c r="A60" s="334" t="s">
        <v>174</v>
      </c>
      <c r="B60" s="334"/>
      <c r="C60" s="334"/>
      <c r="D60" s="334"/>
      <c r="E60" s="334"/>
      <c r="F60" s="334"/>
      <c r="G60" s="17">
        <v>178</v>
      </c>
      <c r="H60" s="59">
        <f>H13+H47+H57+H58</f>
        <v>7424049</v>
      </c>
      <c r="I60" s="59">
        <f>I13+I47+I57+I58</f>
        <v>5908930</v>
      </c>
    </row>
    <row r="61" spans="1:9" x14ac:dyDescent="0.2">
      <c r="A61" s="334" t="s">
        <v>175</v>
      </c>
      <c r="B61" s="334"/>
      <c r="C61" s="334"/>
      <c r="D61" s="334"/>
      <c r="E61" s="334"/>
      <c r="F61" s="334"/>
      <c r="G61" s="17">
        <v>179</v>
      </c>
      <c r="H61" s="59">
        <f>H59-H60</f>
        <v>649324</v>
      </c>
      <c r="I61" s="59">
        <f>I59-I60</f>
        <v>-3103899</v>
      </c>
    </row>
    <row r="62" spans="1:9" x14ac:dyDescent="0.2">
      <c r="A62" s="382" t="s">
        <v>176</v>
      </c>
      <c r="B62" s="382"/>
      <c r="C62" s="382"/>
      <c r="D62" s="382"/>
      <c r="E62" s="382"/>
      <c r="F62" s="382"/>
      <c r="G62" s="17">
        <v>180</v>
      </c>
      <c r="H62" s="59">
        <f>+IF((H59-H60)&gt;0,(H59-H60),0)</f>
        <v>649324</v>
      </c>
      <c r="I62" s="59">
        <f>+IF((I59-I60)&gt;0,(I59-I60),0)</f>
        <v>0</v>
      </c>
    </row>
    <row r="63" spans="1:9" x14ac:dyDescent="0.2">
      <c r="A63" s="382" t="s">
        <v>177</v>
      </c>
      <c r="B63" s="382"/>
      <c r="C63" s="382"/>
      <c r="D63" s="382"/>
      <c r="E63" s="382"/>
      <c r="F63" s="382"/>
      <c r="G63" s="17">
        <v>181</v>
      </c>
      <c r="H63" s="59">
        <f>+IF((H59-H60)&lt;0,(H59-H60),0)</f>
        <v>0</v>
      </c>
      <c r="I63" s="59">
        <f>+IF((I59-I60)&lt;0,(I59-I60),0)</f>
        <v>-3103899</v>
      </c>
    </row>
    <row r="64" spans="1:9" x14ac:dyDescent="0.2">
      <c r="A64" s="366" t="s">
        <v>123</v>
      </c>
      <c r="B64" s="366"/>
      <c r="C64" s="366"/>
      <c r="D64" s="366"/>
      <c r="E64" s="366"/>
      <c r="F64" s="366"/>
      <c r="G64" s="16">
        <v>182</v>
      </c>
      <c r="H64" s="58">
        <v>0</v>
      </c>
      <c r="I64" s="58">
        <v>0</v>
      </c>
    </row>
    <row r="65" spans="1:9" x14ac:dyDescent="0.2">
      <c r="A65" s="334" t="s">
        <v>178</v>
      </c>
      <c r="B65" s="334"/>
      <c r="C65" s="334"/>
      <c r="D65" s="334"/>
      <c r="E65" s="334"/>
      <c r="F65" s="334"/>
      <c r="G65" s="17">
        <v>183</v>
      </c>
      <c r="H65" s="59">
        <f>H61-H64</f>
        <v>649324</v>
      </c>
      <c r="I65" s="59">
        <f>I61-I64</f>
        <v>-3103899</v>
      </c>
    </row>
    <row r="66" spans="1:9" x14ac:dyDescent="0.2">
      <c r="A66" s="382" t="s">
        <v>179</v>
      </c>
      <c r="B66" s="382"/>
      <c r="C66" s="382"/>
      <c r="D66" s="382"/>
      <c r="E66" s="382"/>
      <c r="F66" s="382"/>
      <c r="G66" s="17">
        <v>184</v>
      </c>
      <c r="H66" s="59">
        <f>+IF((H61-H64)&gt;0,(H61-H64),0)</f>
        <v>649324</v>
      </c>
      <c r="I66" s="59">
        <f>+IF((I61-I64)&gt;0,(I61-I64),0)</f>
        <v>0</v>
      </c>
    </row>
    <row r="67" spans="1:9" x14ac:dyDescent="0.2">
      <c r="A67" s="388" t="s">
        <v>180</v>
      </c>
      <c r="B67" s="388"/>
      <c r="C67" s="388"/>
      <c r="D67" s="388"/>
      <c r="E67" s="388"/>
      <c r="F67" s="388"/>
      <c r="G67" s="18">
        <v>185</v>
      </c>
      <c r="H67" s="64">
        <f>+IF((H61-H64)&lt;0,(H61-H64),0)</f>
        <v>0</v>
      </c>
      <c r="I67" s="64">
        <f>+IF((I61-I64)&lt;0,(I61-I64),0)</f>
        <v>-3103899</v>
      </c>
    </row>
    <row r="68" spans="1:9" x14ac:dyDescent="0.2">
      <c r="A68" s="374" t="s">
        <v>181</v>
      </c>
      <c r="B68" s="374"/>
      <c r="C68" s="374"/>
      <c r="D68" s="374"/>
      <c r="E68" s="374"/>
      <c r="F68" s="374"/>
      <c r="G68" s="384"/>
      <c r="H68" s="384"/>
      <c r="I68" s="384"/>
    </row>
    <row r="69" spans="1:9" ht="25.9" customHeight="1" x14ac:dyDescent="0.2">
      <c r="A69" s="334" t="s">
        <v>182</v>
      </c>
      <c r="B69" s="334"/>
      <c r="C69" s="334"/>
      <c r="D69" s="334"/>
      <c r="E69" s="334"/>
      <c r="F69" s="334"/>
      <c r="G69" s="17">
        <v>186</v>
      </c>
      <c r="H69" s="59">
        <f>H70-H71</f>
        <v>0</v>
      </c>
      <c r="I69" s="59">
        <f>I70-I71</f>
        <v>0</v>
      </c>
    </row>
    <row r="70" spans="1:9" x14ac:dyDescent="0.2">
      <c r="A70" s="383" t="s">
        <v>183</v>
      </c>
      <c r="B70" s="383"/>
      <c r="C70" s="383"/>
      <c r="D70" s="383"/>
      <c r="E70" s="383"/>
      <c r="F70" s="383"/>
      <c r="G70" s="16">
        <v>187</v>
      </c>
      <c r="H70" s="58">
        <v>0</v>
      </c>
      <c r="I70" s="58">
        <v>0</v>
      </c>
    </row>
    <row r="71" spans="1:9" x14ac:dyDescent="0.2">
      <c r="A71" s="383" t="s">
        <v>184</v>
      </c>
      <c r="B71" s="383"/>
      <c r="C71" s="383"/>
      <c r="D71" s="383"/>
      <c r="E71" s="383"/>
      <c r="F71" s="383"/>
      <c r="G71" s="16">
        <v>188</v>
      </c>
      <c r="H71" s="58">
        <v>0</v>
      </c>
      <c r="I71" s="58">
        <v>0</v>
      </c>
    </row>
    <row r="72" spans="1:9" x14ac:dyDescent="0.2">
      <c r="A72" s="366" t="s">
        <v>185</v>
      </c>
      <c r="B72" s="366"/>
      <c r="C72" s="366"/>
      <c r="D72" s="366"/>
      <c r="E72" s="366"/>
      <c r="F72" s="366"/>
      <c r="G72" s="16">
        <v>189</v>
      </c>
      <c r="H72" s="58">
        <v>0</v>
      </c>
      <c r="I72" s="58">
        <v>0</v>
      </c>
    </row>
    <row r="73" spans="1:9" x14ac:dyDescent="0.2">
      <c r="A73" s="382" t="s">
        <v>186</v>
      </c>
      <c r="B73" s="382"/>
      <c r="C73" s="382"/>
      <c r="D73" s="382"/>
      <c r="E73" s="382"/>
      <c r="F73" s="382"/>
      <c r="G73" s="17">
        <v>190</v>
      </c>
      <c r="H73" s="117">
        <v>0</v>
      </c>
      <c r="I73" s="117">
        <v>0</v>
      </c>
    </row>
    <row r="74" spans="1:9" x14ac:dyDescent="0.2">
      <c r="A74" s="388" t="s">
        <v>187</v>
      </c>
      <c r="B74" s="388"/>
      <c r="C74" s="388"/>
      <c r="D74" s="388"/>
      <c r="E74" s="388"/>
      <c r="F74" s="388"/>
      <c r="G74" s="18">
        <v>191</v>
      </c>
      <c r="H74" s="118">
        <v>0</v>
      </c>
      <c r="I74" s="118">
        <v>0</v>
      </c>
    </row>
    <row r="75" spans="1:9" x14ac:dyDescent="0.2">
      <c r="A75" s="374" t="s">
        <v>188</v>
      </c>
      <c r="B75" s="374"/>
      <c r="C75" s="374"/>
      <c r="D75" s="374"/>
      <c r="E75" s="374"/>
      <c r="F75" s="374"/>
      <c r="G75" s="384"/>
      <c r="H75" s="384"/>
      <c r="I75" s="384"/>
    </row>
    <row r="76" spans="1:9" x14ac:dyDescent="0.2">
      <c r="A76" s="334" t="s">
        <v>189</v>
      </c>
      <c r="B76" s="334"/>
      <c r="C76" s="334"/>
      <c r="D76" s="334"/>
      <c r="E76" s="334"/>
      <c r="F76" s="334"/>
      <c r="G76" s="17">
        <v>192</v>
      </c>
      <c r="H76" s="117">
        <v>0</v>
      </c>
      <c r="I76" s="117">
        <v>0</v>
      </c>
    </row>
    <row r="77" spans="1:9" x14ac:dyDescent="0.2">
      <c r="A77" s="398" t="s">
        <v>190</v>
      </c>
      <c r="B77" s="398"/>
      <c r="C77" s="398"/>
      <c r="D77" s="398"/>
      <c r="E77" s="398"/>
      <c r="F77" s="398"/>
      <c r="G77" s="22">
        <v>193</v>
      </c>
      <c r="H77" s="65">
        <v>0</v>
      </c>
      <c r="I77" s="65">
        <v>0</v>
      </c>
    </row>
    <row r="78" spans="1:9" x14ac:dyDescent="0.2">
      <c r="A78" s="398" t="s">
        <v>191</v>
      </c>
      <c r="B78" s="398"/>
      <c r="C78" s="398"/>
      <c r="D78" s="398"/>
      <c r="E78" s="398"/>
      <c r="F78" s="398"/>
      <c r="G78" s="22">
        <v>194</v>
      </c>
      <c r="H78" s="65">
        <v>0</v>
      </c>
      <c r="I78" s="65">
        <v>0</v>
      </c>
    </row>
    <row r="79" spans="1:9" x14ac:dyDescent="0.2">
      <c r="A79" s="334" t="s">
        <v>192</v>
      </c>
      <c r="B79" s="334"/>
      <c r="C79" s="334"/>
      <c r="D79" s="334"/>
      <c r="E79" s="334"/>
      <c r="F79" s="334"/>
      <c r="G79" s="17">
        <v>195</v>
      </c>
      <c r="H79" s="117">
        <v>0</v>
      </c>
      <c r="I79" s="117">
        <v>0</v>
      </c>
    </row>
    <row r="80" spans="1:9" x14ac:dyDescent="0.2">
      <c r="A80" s="334" t="s">
        <v>193</v>
      </c>
      <c r="B80" s="334"/>
      <c r="C80" s="334"/>
      <c r="D80" s="334"/>
      <c r="E80" s="334"/>
      <c r="F80" s="334"/>
      <c r="G80" s="17">
        <v>196</v>
      </c>
      <c r="H80" s="117">
        <v>0</v>
      </c>
      <c r="I80" s="117">
        <v>0</v>
      </c>
    </row>
    <row r="81" spans="1:9" x14ac:dyDescent="0.2">
      <c r="A81" s="382" t="s">
        <v>194</v>
      </c>
      <c r="B81" s="382"/>
      <c r="C81" s="382"/>
      <c r="D81" s="382"/>
      <c r="E81" s="382"/>
      <c r="F81" s="382"/>
      <c r="G81" s="17">
        <v>197</v>
      </c>
      <c r="H81" s="117">
        <v>0</v>
      </c>
      <c r="I81" s="117">
        <v>0</v>
      </c>
    </row>
    <row r="82" spans="1:9" x14ac:dyDescent="0.2">
      <c r="A82" s="388" t="s">
        <v>195</v>
      </c>
      <c r="B82" s="388"/>
      <c r="C82" s="388"/>
      <c r="D82" s="388"/>
      <c r="E82" s="388"/>
      <c r="F82" s="388"/>
      <c r="G82" s="18">
        <v>198</v>
      </c>
      <c r="H82" s="118">
        <v>0</v>
      </c>
      <c r="I82" s="118">
        <v>0</v>
      </c>
    </row>
    <row r="83" spans="1:9" x14ac:dyDescent="0.2">
      <c r="A83" s="374" t="s">
        <v>124</v>
      </c>
      <c r="B83" s="374"/>
      <c r="C83" s="374"/>
      <c r="D83" s="374"/>
      <c r="E83" s="374"/>
      <c r="F83" s="374"/>
      <c r="G83" s="384"/>
      <c r="H83" s="384"/>
      <c r="I83" s="384"/>
    </row>
    <row r="84" spans="1:9" x14ac:dyDescent="0.2">
      <c r="A84" s="385" t="s">
        <v>196</v>
      </c>
      <c r="B84" s="385"/>
      <c r="C84" s="385"/>
      <c r="D84" s="385"/>
      <c r="E84" s="385"/>
      <c r="F84" s="385"/>
      <c r="G84" s="17">
        <v>199</v>
      </c>
      <c r="H84" s="53">
        <f>H85+H86</f>
        <v>0</v>
      </c>
      <c r="I84" s="53">
        <f>I85+I86</f>
        <v>0</v>
      </c>
    </row>
    <row r="85" spans="1:9" x14ac:dyDescent="0.2">
      <c r="A85" s="386" t="s">
        <v>197</v>
      </c>
      <c r="B85" s="386"/>
      <c r="C85" s="386"/>
      <c r="D85" s="386"/>
      <c r="E85" s="386"/>
      <c r="F85" s="386"/>
      <c r="G85" s="16">
        <v>200</v>
      </c>
      <c r="H85" s="52">
        <v>0</v>
      </c>
      <c r="I85" s="52">
        <v>0</v>
      </c>
    </row>
    <row r="86" spans="1:9" x14ac:dyDescent="0.2">
      <c r="A86" s="387" t="s">
        <v>198</v>
      </c>
      <c r="B86" s="387"/>
      <c r="C86" s="387"/>
      <c r="D86" s="387"/>
      <c r="E86" s="387"/>
      <c r="F86" s="387"/>
      <c r="G86" s="19">
        <v>201</v>
      </c>
      <c r="H86" s="66">
        <v>0</v>
      </c>
      <c r="I86" s="66">
        <v>0</v>
      </c>
    </row>
    <row r="87" spans="1:9" x14ac:dyDescent="0.2">
      <c r="A87" s="395" t="s">
        <v>126</v>
      </c>
      <c r="B87" s="395"/>
      <c r="C87" s="395"/>
      <c r="D87" s="395"/>
      <c r="E87" s="395"/>
      <c r="F87" s="395"/>
      <c r="G87" s="396"/>
      <c r="H87" s="396"/>
      <c r="I87" s="396"/>
    </row>
    <row r="88" spans="1:9" x14ac:dyDescent="0.2">
      <c r="A88" s="397" t="s">
        <v>199</v>
      </c>
      <c r="B88" s="397"/>
      <c r="C88" s="397"/>
      <c r="D88" s="397"/>
      <c r="E88" s="397"/>
      <c r="F88" s="397"/>
      <c r="G88" s="16">
        <v>202</v>
      </c>
      <c r="H88" s="52">
        <v>0</v>
      </c>
      <c r="I88" s="52">
        <v>0</v>
      </c>
    </row>
    <row r="89" spans="1:9" ht="24.6" customHeight="1" x14ac:dyDescent="0.2">
      <c r="A89" s="393" t="s">
        <v>200</v>
      </c>
      <c r="B89" s="393"/>
      <c r="C89" s="393"/>
      <c r="D89" s="393"/>
      <c r="E89" s="393"/>
      <c r="F89" s="393"/>
      <c r="G89" s="17">
        <v>203</v>
      </c>
      <c r="H89" s="53">
        <f>SUM(H90:H97)</f>
        <v>0</v>
      </c>
      <c r="I89" s="53">
        <f>SUM(I90:I97)</f>
        <v>0</v>
      </c>
    </row>
    <row r="90" spans="1:9" x14ac:dyDescent="0.2">
      <c r="A90" s="383" t="s">
        <v>201</v>
      </c>
      <c r="B90" s="383"/>
      <c r="C90" s="383"/>
      <c r="D90" s="383"/>
      <c r="E90" s="383"/>
      <c r="F90" s="383"/>
      <c r="G90" s="16">
        <v>204</v>
      </c>
      <c r="H90" s="52">
        <v>0</v>
      </c>
      <c r="I90" s="52">
        <v>0</v>
      </c>
    </row>
    <row r="91" spans="1:9" ht="21.6" customHeight="1" x14ac:dyDescent="0.2">
      <c r="A91" s="383" t="s">
        <v>202</v>
      </c>
      <c r="B91" s="383"/>
      <c r="C91" s="383"/>
      <c r="D91" s="383"/>
      <c r="E91" s="383"/>
      <c r="F91" s="383"/>
      <c r="G91" s="16">
        <v>205</v>
      </c>
      <c r="H91" s="52">
        <v>0</v>
      </c>
      <c r="I91" s="52">
        <v>0</v>
      </c>
    </row>
    <row r="92" spans="1:9" ht="21.6" customHeight="1" x14ac:dyDescent="0.2">
      <c r="A92" s="383" t="s">
        <v>203</v>
      </c>
      <c r="B92" s="383"/>
      <c r="C92" s="383"/>
      <c r="D92" s="383"/>
      <c r="E92" s="383"/>
      <c r="F92" s="383"/>
      <c r="G92" s="16">
        <v>206</v>
      </c>
      <c r="H92" s="52">
        <v>0</v>
      </c>
      <c r="I92" s="52">
        <v>0</v>
      </c>
    </row>
    <row r="93" spans="1:9" x14ac:dyDescent="0.2">
      <c r="A93" s="383" t="s">
        <v>204</v>
      </c>
      <c r="B93" s="383"/>
      <c r="C93" s="383"/>
      <c r="D93" s="383"/>
      <c r="E93" s="383"/>
      <c r="F93" s="383"/>
      <c r="G93" s="16">
        <v>207</v>
      </c>
      <c r="H93" s="52">
        <v>0</v>
      </c>
      <c r="I93" s="52">
        <v>0</v>
      </c>
    </row>
    <row r="94" spans="1:9" x14ac:dyDescent="0.2">
      <c r="A94" s="383" t="s">
        <v>205</v>
      </c>
      <c r="B94" s="383"/>
      <c r="C94" s="383"/>
      <c r="D94" s="383"/>
      <c r="E94" s="383"/>
      <c r="F94" s="383"/>
      <c r="G94" s="16">
        <v>208</v>
      </c>
      <c r="H94" s="52">
        <v>0</v>
      </c>
      <c r="I94" s="52">
        <v>0</v>
      </c>
    </row>
    <row r="95" spans="1:9" ht="20.45" customHeight="1" x14ac:dyDescent="0.2">
      <c r="A95" s="383" t="s">
        <v>206</v>
      </c>
      <c r="B95" s="383"/>
      <c r="C95" s="383"/>
      <c r="D95" s="383"/>
      <c r="E95" s="383"/>
      <c r="F95" s="383"/>
      <c r="G95" s="16">
        <v>209</v>
      </c>
      <c r="H95" s="52">
        <v>0</v>
      </c>
      <c r="I95" s="52">
        <v>0</v>
      </c>
    </row>
    <row r="96" spans="1:9" x14ac:dyDescent="0.2">
      <c r="A96" s="383" t="s">
        <v>207</v>
      </c>
      <c r="B96" s="383"/>
      <c r="C96" s="383"/>
      <c r="D96" s="383"/>
      <c r="E96" s="383"/>
      <c r="F96" s="383"/>
      <c r="G96" s="16">
        <v>210</v>
      </c>
      <c r="H96" s="52">
        <v>0</v>
      </c>
      <c r="I96" s="52">
        <v>0</v>
      </c>
    </row>
    <row r="97" spans="1:9" x14ac:dyDescent="0.2">
      <c r="A97" s="383" t="s">
        <v>208</v>
      </c>
      <c r="B97" s="383"/>
      <c r="C97" s="383"/>
      <c r="D97" s="383"/>
      <c r="E97" s="383"/>
      <c r="F97" s="383"/>
      <c r="G97" s="16">
        <v>211</v>
      </c>
      <c r="H97" s="52">
        <v>0</v>
      </c>
      <c r="I97" s="52">
        <v>0</v>
      </c>
    </row>
    <row r="98" spans="1:9" x14ac:dyDescent="0.2">
      <c r="A98" s="397" t="s">
        <v>127</v>
      </c>
      <c r="B98" s="397"/>
      <c r="C98" s="397"/>
      <c r="D98" s="397"/>
      <c r="E98" s="397"/>
      <c r="F98" s="397"/>
      <c r="G98" s="16">
        <v>212</v>
      </c>
      <c r="H98" s="52">
        <v>0</v>
      </c>
      <c r="I98" s="52">
        <v>0</v>
      </c>
    </row>
    <row r="99" spans="1:9" ht="27.6" customHeight="1" x14ac:dyDescent="0.2">
      <c r="A99" s="393" t="s">
        <v>209</v>
      </c>
      <c r="B99" s="393"/>
      <c r="C99" s="393"/>
      <c r="D99" s="393"/>
      <c r="E99" s="393"/>
      <c r="F99" s="393"/>
      <c r="G99" s="17">
        <v>213</v>
      </c>
      <c r="H99" s="53">
        <f>H89-H98</f>
        <v>0</v>
      </c>
      <c r="I99" s="53">
        <f>I89-I98</f>
        <v>0</v>
      </c>
    </row>
    <row r="100" spans="1:9" x14ac:dyDescent="0.2">
      <c r="A100" s="394" t="s">
        <v>210</v>
      </c>
      <c r="B100" s="394"/>
      <c r="C100" s="394"/>
      <c r="D100" s="394"/>
      <c r="E100" s="394"/>
      <c r="F100" s="394"/>
      <c r="G100" s="18">
        <v>214</v>
      </c>
      <c r="H100" s="54">
        <f>H88+H99</f>
        <v>0</v>
      </c>
      <c r="I100" s="54">
        <f>I88+I99</f>
        <v>0</v>
      </c>
    </row>
    <row r="101" spans="1:9" x14ac:dyDescent="0.2">
      <c r="A101" s="374" t="s">
        <v>211</v>
      </c>
      <c r="B101" s="374"/>
      <c r="C101" s="374"/>
      <c r="D101" s="374"/>
      <c r="E101" s="374"/>
      <c r="F101" s="374"/>
      <c r="G101" s="384"/>
      <c r="H101" s="384"/>
      <c r="I101" s="384"/>
    </row>
    <row r="102" spans="1:9" x14ac:dyDescent="0.2">
      <c r="A102" s="385" t="s">
        <v>212</v>
      </c>
      <c r="B102" s="385"/>
      <c r="C102" s="385"/>
      <c r="D102" s="385"/>
      <c r="E102" s="385"/>
      <c r="F102" s="385"/>
      <c r="G102" s="17">
        <v>215</v>
      </c>
      <c r="H102" s="53">
        <f>H103+H104</f>
        <v>0</v>
      </c>
      <c r="I102" s="53">
        <f>I103+I104</f>
        <v>0</v>
      </c>
    </row>
    <row r="103" spans="1:9" x14ac:dyDescent="0.2">
      <c r="A103" s="386" t="s">
        <v>125</v>
      </c>
      <c r="B103" s="386"/>
      <c r="C103" s="386"/>
      <c r="D103" s="386"/>
      <c r="E103" s="386"/>
      <c r="F103" s="386"/>
      <c r="G103" s="16">
        <v>216</v>
      </c>
      <c r="H103" s="52">
        <v>0</v>
      </c>
      <c r="I103" s="52">
        <v>0</v>
      </c>
    </row>
    <row r="104" spans="1:9" x14ac:dyDescent="0.2">
      <c r="A104" s="387" t="s">
        <v>213</v>
      </c>
      <c r="B104" s="387"/>
      <c r="C104" s="387"/>
      <c r="D104" s="387"/>
      <c r="E104" s="387"/>
      <c r="F104" s="387"/>
      <c r="G104" s="19">
        <v>217</v>
      </c>
      <c r="H104" s="66">
        <v>0</v>
      </c>
      <c r="I104" s="66">
        <v>0</v>
      </c>
    </row>
  </sheetData>
  <sheetProtection algorithmName="SHA-512" hashValue="y68gig05TtptnohP+9IiSMtPnCodBuUvzPpb4L8nytP7TsfF7iD+mHi2kOm1JwxycjP/kE8M5JEMX4sTwlXqUg==" saltValue="I+fPXXXz2k6kS0v2JYnKd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5"/>
  <sheetViews>
    <sheetView view="pageBreakPreview" topLeftCell="A49" zoomScale="110" zoomScaleNormal="100" workbookViewId="0">
      <selection activeCell="I23" sqref="I23"/>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380" t="s">
        <v>214</v>
      </c>
      <c r="B1" s="399"/>
      <c r="C1" s="399"/>
      <c r="D1" s="399"/>
      <c r="E1" s="399"/>
      <c r="F1" s="399"/>
      <c r="G1" s="399"/>
      <c r="H1" s="399"/>
      <c r="I1" s="399"/>
    </row>
    <row r="2" spans="1:9" x14ac:dyDescent="0.2">
      <c r="A2" s="379" t="s">
        <v>448</v>
      </c>
      <c r="B2" s="345"/>
      <c r="C2" s="345"/>
      <c r="D2" s="345"/>
      <c r="E2" s="345"/>
      <c r="F2" s="345"/>
      <c r="G2" s="345"/>
      <c r="H2" s="345"/>
      <c r="I2" s="345"/>
    </row>
    <row r="3" spans="1:9" x14ac:dyDescent="0.2">
      <c r="A3" s="407" t="s">
        <v>361</v>
      </c>
      <c r="B3" s="408"/>
      <c r="C3" s="408"/>
      <c r="D3" s="408"/>
      <c r="E3" s="408"/>
      <c r="F3" s="408"/>
      <c r="G3" s="408"/>
      <c r="H3" s="408"/>
      <c r="I3" s="408"/>
    </row>
    <row r="4" spans="1:9" x14ac:dyDescent="0.2">
      <c r="A4" s="403" t="s">
        <v>447</v>
      </c>
      <c r="B4" s="349"/>
      <c r="C4" s="349"/>
      <c r="D4" s="349"/>
      <c r="E4" s="349"/>
      <c r="F4" s="349"/>
      <c r="G4" s="349"/>
      <c r="H4" s="349"/>
      <c r="I4" s="350"/>
    </row>
    <row r="5" spans="1:9" ht="23.25" thickBot="1" x14ac:dyDescent="0.25">
      <c r="A5" s="415" t="s">
        <v>2</v>
      </c>
      <c r="B5" s="416"/>
      <c r="C5" s="416"/>
      <c r="D5" s="416"/>
      <c r="E5" s="416"/>
      <c r="F5" s="417"/>
      <c r="G5" s="13" t="s">
        <v>115</v>
      </c>
      <c r="H5" s="46" t="s">
        <v>377</v>
      </c>
      <c r="I5" s="46" t="s">
        <v>353</v>
      </c>
    </row>
    <row r="6" spans="1:9" x14ac:dyDescent="0.2">
      <c r="A6" s="418">
        <v>1</v>
      </c>
      <c r="B6" s="419"/>
      <c r="C6" s="419"/>
      <c r="D6" s="419"/>
      <c r="E6" s="419"/>
      <c r="F6" s="420"/>
      <c r="G6" s="20">
        <v>2</v>
      </c>
      <c r="H6" s="20" t="s">
        <v>215</v>
      </c>
      <c r="I6" s="20" t="s">
        <v>216</v>
      </c>
    </row>
    <row r="7" spans="1:9" x14ac:dyDescent="0.2">
      <c r="A7" s="421" t="s">
        <v>217</v>
      </c>
      <c r="B7" s="422"/>
      <c r="C7" s="422"/>
      <c r="D7" s="422"/>
      <c r="E7" s="422"/>
      <c r="F7" s="422"/>
      <c r="G7" s="422"/>
      <c r="H7" s="422"/>
      <c r="I7" s="423"/>
    </row>
    <row r="8" spans="1:9" ht="12.75" customHeight="1" x14ac:dyDescent="0.2">
      <c r="A8" s="424" t="s">
        <v>218</v>
      </c>
      <c r="B8" s="425"/>
      <c r="C8" s="425"/>
      <c r="D8" s="425"/>
      <c r="E8" s="425"/>
      <c r="F8" s="426"/>
      <c r="G8" s="21">
        <v>1</v>
      </c>
      <c r="H8" s="251">
        <v>649324</v>
      </c>
      <c r="I8" s="47">
        <f>RDG!I63</f>
        <v>-3103899</v>
      </c>
    </row>
    <row r="9" spans="1:9" ht="12.75" customHeight="1" x14ac:dyDescent="0.2">
      <c r="A9" s="412" t="s">
        <v>219</v>
      </c>
      <c r="B9" s="413"/>
      <c r="C9" s="413"/>
      <c r="D9" s="413"/>
      <c r="E9" s="413"/>
      <c r="F9" s="414"/>
      <c r="G9" s="17">
        <v>2</v>
      </c>
      <c r="H9" s="48">
        <f>H10+H11+H12+H13+H14+H15+H16+H17</f>
        <v>2759831</v>
      </c>
      <c r="I9" s="48">
        <f>I10+I11+I12+I13+I14+I15+I16+I17</f>
        <v>2621342</v>
      </c>
    </row>
    <row r="10" spans="1:9" ht="12.75" customHeight="1" x14ac:dyDescent="0.2">
      <c r="A10" s="404" t="s">
        <v>220</v>
      </c>
      <c r="B10" s="405"/>
      <c r="C10" s="405"/>
      <c r="D10" s="405"/>
      <c r="E10" s="405"/>
      <c r="F10" s="406"/>
      <c r="G10" s="22">
        <v>3</v>
      </c>
      <c r="H10" s="252">
        <f>2856940</f>
        <v>2856940</v>
      </c>
      <c r="I10" s="49">
        <v>2854661</v>
      </c>
    </row>
    <row r="11" spans="1:9" ht="31.15" customHeight="1" x14ac:dyDescent="0.2">
      <c r="A11" s="404" t="s">
        <v>385</v>
      </c>
      <c r="B11" s="405"/>
      <c r="C11" s="405"/>
      <c r="D11" s="405"/>
      <c r="E11" s="405"/>
      <c r="F11" s="406"/>
      <c r="G11" s="22">
        <v>4</v>
      </c>
      <c r="H11" s="252">
        <v>0</v>
      </c>
      <c r="I11" s="49">
        <v>0</v>
      </c>
    </row>
    <row r="12" spans="1:9" ht="28.15" customHeight="1" x14ac:dyDescent="0.2">
      <c r="A12" s="404" t="s">
        <v>386</v>
      </c>
      <c r="B12" s="405"/>
      <c r="C12" s="405"/>
      <c r="D12" s="405"/>
      <c r="E12" s="405"/>
      <c r="F12" s="406"/>
      <c r="G12" s="22">
        <v>5</v>
      </c>
      <c r="H12" s="252">
        <v>0</v>
      </c>
      <c r="I12" s="49">
        <v>0</v>
      </c>
    </row>
    <row r="13" spans="1:9" ht="12.75" customHeight="1" x14ac:dyDescent="0.2">
      <c r="A13" s="404" t="s">
        <v>221</v>
      </c>
      <c r="B13" s="405"/>
      <c r="C13" s="405"/>
      <c r="D13" s="405"/>
      <c r="E13" s="405"/>
      <c r="F13" s="406"/>
      <c r="G13" s="22">
        <v>6</v>
      </c>
      <c r="H13" s="252">
        <v>-220520</v>
      </c>
      <c r="I13" s="49">
        <v>-247858</v>
      </c>
    </row>
    <row r="14" spans="1:9" ht="12.75" customHeight="1" x14ac:dyDescent="0.2">
      <c r="A14" s="404" t="s">
        <v>222</v>
      </c>
      <c r="B14" s="405"/>
      <c r="C14" s="405"/>
      <c r="D14" s="405"/>
      <c r="E14" s="405"/>
      <c r="F14" s="406"/>
      <c r="G14" s="22">
        <v>7</v>
      </c>
      <c r="H14" s="252">
        <v>215573</v>
      </c>
      <c r="I14" s="49">
        <v>223447</v>
      </c>
    </row>
    <row r="15" spans="1:9" ht="12.75" customHeight="1" x14ac:dyDescent="0.2">
      <c r="A15" s="404" t="s">
        <v>223</v>
      </c>
      <c r="B15" s="405"/>
      <c r="C15" s="405"/>
      <c r="D15" s="405"/>
      <c r="E15" s="405"/>
      <c r="F15" s="406"/>
      <c r="G15" s="22">
        <v>8</v>
      </c>
      <c r="H15" s="252">
        <v>0</v>
      </c>
      <c r="I15" s="49">
        <v>0</v>
      </c>
    </row>
    <row r="16" spans="1:9" ht="12.75" customHeight="1" x14ac:dyDescent="0.2">
      <c r="A16" s="404" t="s">
        <v>224</v>
      </c>
      <c r="B16" s="405"/>
      <c r="C16" s="405"/>
      <c r="D16" s="405"/>
      <c r="E16" s="405"/>
      <c r="F16" s="406"/>
      <c r="G16" s="22">
        <v>9</v>
      </c>
      <c r="H16" s="252">
        <v>-92162</v>
      </c>
      <c r="I16" s="49">
        <v>97485</v>
      </c>
    </row>
    <row r="17" spans="1:9" ht="27.6" customHeight="1" x14ac:dyDescent="0.2">
      <c r="A17" s="404" t="s">
        <v>225</v>
      </c>
      <c r="B17" s="405"/>
      <c r="C17" s="405"/>
      <c r="D17" s="405"/>
      <c r="E17" s="405"/>
      <c r="F17" s="406"/>
      <c r="G17" s="22">
        <v>10</v>
      </c>
      <c r="H17" s="252">
        <v>0</v>
      </c>
      <c r="I17" s="49">
        <v>-306393</v>
      </c>
    </row>
    <row r="18" spans="1:9" ht="29.45" customHeight="1" x14ac:dyDescent="0.2">
      <c r="A18" s="409" t="s">
        <v>388</v>
      </c>
      <c r="B18" s="410"/>
      <c r="C18" s="410"/>
      <c r="D18" s="410"/>
      <c r="E18" s="410"/>
      <c r="F18" s="411"/>
      <c r="G18" s="17">
        <v>11</v>
      </c>
      <c r="H18" s="48">
        <f>H8+H9</f>
        <v>3409155</v>
      </c>
      <c r="I18" s="48">
        <f>I8+I9</f>
        <v>-482557</v>
      </c>
    </row>
    <row r="19" spans="1:9" ht="12.75" customHeight="1" x14ac:dyDescent="0.2">
      <c r="A19" s="412" t="s">
        <v>226</v>
      </c>
      <c r="B19" s="413"/>
      <c r="C19" s="413"/>
      <c r="D19" s="413"/>
      <c r="E19" s="413"/>
      <c r="F19" s="414"/>
      <c r="G19" s="17">
        <v>12</v>
      </c>
      <c r="H19" s="48">
        <f>H20+H21+H22+H23</f>
        <v>-1727929</v>
      </c>
      <c r="I19" s="48">
        <f>I20+I21+I22+I23</f>
        <v>529839</v>
      </c>
    </row>
    <row r="20" spans="1:9" ht="12.75" customHeight="1" x14ac:dyDescent="0.2">
      <c r="A20" s="404" t="s">
        <v>227</v>
      </c>
      <c r="B20" s="405"/>
      <c r="C20" s="405"/>
      <c r="D20" s="405"/>
      <c r="E20" s="405"/>
      <c r="F20" s="406"/>
      <c r="G20" s="22">
        <v>13</v>
      </c>
      <c r="H20" s="49">
        <v>24940</v>
      </c>
      <c r="I20" s="49">
        <v>693407</v>
      </c>
    </row>
    <row r="21" spans="1:9" ht="12.75" customHeight="1" x14ac:dyDescent="0.2">
      <c r="A21" s="404" t="s">
        <v>228</v>
      </c>
      <c r="B21" s="405"/>
      <c r="C21" s="405"/>
      <c r="D21" s="405"/>
      <c r="E21" s="405"/>
      <c r="F21" s="406"/>
      <c r="G21" s="22">
        <v>14</v>
      </c>
      <c r="H21" s="49">
        <v>-44013</v>
      </c>
      <c r="I21" s="49">
        <v>-27629</v>
      </c>
    </row>
    <row r="22" spans="1:9" ht="12.75" customHeight="1" x14ac:dyDescent="0.2">
      <c r="A22" s="404" t="s">
        <v>229</v>
      </c>
      <c r="B22" s="405"/>
      <c r="C22" s="405"/>
      <c r="D22" s="405"/>
      <c r="E22" s="405"/>
      <c r="F22" s="406"/>
      <c r="G22" s="22">
        <v>15</v>
      </c>
      <c r="H22" s="49">
        <v>0</v>
      </c>
      <c r="I22" s="49">
        <v>0</v>
      </c>
    </row>
    <row r="23" spans="1:9" ht="12.75" customHeight="1" x14ac:dyDescent="0.2">
      <c r="A23" s="404" t="s">
        <v>230</v>
      </c>
      <c r="B23" s="405"/>
      <c r="C23" s="405"/>
      <c r="D23" s="405"/>
      <c r="E23" s="405"/>
      <c r="F23" s="406"/>
      <c r="G23" s="22">
        <v>16</v>
      </c>
      <c r="H23" s="49">
        <v>-1708856</v>
      </c>
      <c r="I23" s="49">
        <f>-135939</f>
        <v>-135939</v>
      </c>
    </row>
    <row r="24" spans="1:9" ht="12.75" customHeight="1" x14ac:dyDescent="0.2">
      <c r="A24" s="409" t="s">
        <v>231</v>
      </c>
      <c r="B24" s="410"/>
      <c r="C24" s="410"/>
      <c r="D24" s="410"/>
      <c r="E24" s="410"/>
      <c r="F24" s="411"/>
      <c r="G24" s="17">
        <v>17</v>
      </c>
      <c r="H24" s="48">
        <f>H18+H19</f>
        <v>1681226</v>
      </c>
      <c r="I24" s="48">
        <f>I18+I19</f>
        <v>47282</v>
      </c>
    </row>
    <row r="25" spans="1:9" ht="12.75" customHeight="1" x14ac:dyDescent="0.2">
      <c r="A25" s="400" t="s">
        <v>232</v>
      </c>
      <c r="B25" s="401"/>
      <c r="C25" s="401"/>
      <c r="D25" s="401"/>
      <c r="E25" s="401"/>
      <c r="F25" s="402"/>
      <c r="G25" s="22">
        <v>18</v>
      </c>
      <c r="H25" s="49">
        <v>-1138763</v>
      </c>
      <c r="I25" s="49">
        <v>-2651</v>
      </c>
    </row>
    <row r="26" spans="1:9" ht="12.75" customHeight="1" x14ac:dyDescent="0.2">
      <c r="A26" s="400" t="s">
        <v>233</v>
      </c>
      <c r="B26" s="401"/>
      <c r="C26" s="401"/>
      <c r="D26" s="401"/>
      <c r="E26" s="401"/>
      <c r="F26" s="402"/>
      <c r="G26" s="22">
        <v>19</v>
      </c>
      <c r="H26" s="49">
        <v>0</v>
      </c>
      <c r="I26" s="49">
        <v>0</v>
      </c>
    </row>
    <row r="27" spans="1:9" ht="28.9" customHeight="1" x14ac:dyDescent="0.2">
      <c r="A27" s="427" t="s">
        <v>234</v>
      </c>
      <c r="B27" s="428"/>
      <c r="C27" s="428"/>
      <c r="D27" s="428"/>
      <c r="E27" s="428"/>
      <c r="F27" s="429"/>
      <c r="G27" s="18">
        <v>20</v>
      </c>
      <c r="H27" s="50">
        <f>H24+H25+H26</f>
        <v>542463</v>
      </c>
      <c r="I27" s="50">
        <f>I24+I25+I26</f>
        <v>44631</v>
      </c>
    </row>
    <row r="28" spans="1:9" x14ac:dyDescent="0.2">
      <c r="A28" s="421" t="s">
        <v>235</v>
      </c>
      <c r="B28" s="422"/>
      <c r="C28" s="422"/>
      <c r="D28" s="422"/>
      <c r="E28" s="422"/>
      <c r="F28" s="422"/>
      <c r="G28" s="422"/>
      <c r="H28" s="422"/>
      <c r="I28" s="423"/>
    </row>
    <row r="29" spans="1:9" ht="23.45" customHeight="1" x14ac:dyDescent="0.2">
      <c r="A29" s="424" t="s">
        <v>236</v>
      </c>
      <c r="B29" s="425"/>
      <c r="C29" s="425"/>
      <c r="D29" s="425"/>
      <c r="E29" s="425"/>
      <c r="F29" s="426"/>
      <c r="G29" s="21">
        <v>21</v>
      </c>
      <c r="H29" s="51">
        <v>0</v>
      </c>
      <c r="I29" s="51">
        <v>0</v>
      </c>
    </row>
    <row r="30" spans="1:9" ht="12.75" customHeight="1" x14ac:dyDescent="0.2">
      <c r="A30" s="400" t="s">
        <v>237</v>
      </c>
      <c r="B30" s="401"/>
      <c r="C30" s="401"/>
      <c r="D30" s="401"/>
      <c r="E30" s="401"/>
      <c r="F30" s="402"/>
      <c r="G30" s="22">
        <v>22</v>
      </c>
      <c r="H30" s="52">
        <v>0</v>
      </c>
      <c r="I30" s="52">
        <v>0</v>
      </c>
    </row>
    <row r="31" spans="1:9" ht="12.75" customHeight="1" x14ac:dyDescent="0.2">
      <c r="A31" s="400" t="s">
        <v>238</v>
      </c>
      <c r="B31" s="401"/>
      <c r="C31" s="401"/>
      <c r="D31" s="401"/>
      <c r="E31" s="401"/>
      <c r="F31" s="402"/>
      <c r="G31" s="22">
        <v>23</v>
      </c>
      <c r="H31" s="52">
        <v>0</v>
      </c>
      <c r="I31" s="52">
        <v>0</v>
      </c>
    </row>
    <row r="32" spans="1:9" ht="12.75" customHeight="1" x14ac:dyDescent="0.2">
      <c r="A32" s="400" t="s">
        <v>239</v>
      </c>
      <c r="B32" s="401"/>
      <c r="C32" s="401"/>
      <c r="D32" s="401"/>
      <c r="E32" s="401"/>
      <c r="F32" s="402"/>
      <c r="G32" s="22">
        <v>24</v>
      </c>
      <c r="H32" s="52">
        <v>0</v>
      </c>
      <c r="I32" s="52">
        <v>0</v>
      </c>
    </row>
    <row r="33" spans="1:9" ht="12.75" customHeight="1" x14ac:dyDescent="0.2">
      <c r="A33" s="400" t="s">
        <v>240</v>
      </c>
      <c r="B33" s="401"/>
      <c r="C33" s="401"/>
      <c r="D33" s="401"/>
      <c r="E33" s="401"/>
      <c r="F33" s="402"/>
      <c r="G33" s="22">
        <v>25</v>
      </c>
      <c r="H33" s="52">
        <v>500</v>
      </c>
      <c r="I33" s="52">
        <v>0</v>
      </c>
    </row>
    <row r="34" spans="1:9" ht="12.75" customHeight="1" x14ac:dyDescent="0.2">
      <c r="A34" s="400" t="s">
        <v>241</v>
      </c>
      <c r="B34" s="401"/>
      <c r="C34" s="401"/>
      <c r="D34" s="401"/>
      <c r="E34" s="401"/>
      <c r="F34" s="402"/>
      <c r="G34" s="22">
        <v>26</v>
      </c>
      <c r="H34" s="52">
        <v>0</v>
      </c>
      <c r="I34" s="52">
        <v>0</v>
      </c>
    </row>
    <row r="35" spans="1:9" ht="27.6" customHeight="1" x14ac:dyDescent="0.2">
      <c r="A35" s="409" t="s">
        <v>242</v>
      </c>
      <c r="B35" s="410"/>
      <c r="C35" s="410"/>
      <c r="D35" s="410"/>
      <c r="E35" s="410"/>
      <c r="F35" s="411"/>
      <c r="G35" s="17">
        <v>27</v>
      </c>
      <c r="H35" s="53">
        <f>H29+H30+H31+H32+H33+H34</f>
        <v>500</v>
      </c>
      <c r="I35" s="53">
        <f>I29+I30+I31+I32+I33+I34</f>
        <v>0</v>
      </c>
    </row>
    <row r="36" spans="1:9" ht="26.45" customHeight="1" x14ac:dyDescent="0.2">
      <c r="A36" s="400" t="s">
        <v>243</v>
      </c>
      <c r="B36" s="401"/>
      <c r="C36" s="401"/>
      <c r="D36" s="401"/>
      <c r="E36" s="401"/>
      <c r="F36" s="402"/>
      <c r="G36" s="22">
        <v>28</v>
      </c>
      <c r="H36" s="52">
        <v>-52654</v>
      </c>
      <c r="I36" s="52">
        <v>-17273</v>
      </c>
    </row>
    <row r="37" spans="1:9" ht="12.75" customHeight="1" x14ac:dyDescent="0.2">
      <c r="A37" s="400" t="s">
        <v>244</v>
      </c>
      <c r="B37" s="401"/>
      <c r="C37" s="401"/>
      <c r="D37" s="401"/>
      <c r="E37" s="401"/>
      <c r="F37" s="402"/>
      <c r="G37" s="22">
        <v>29</v>
      </c>
      <c r="H37" s="52">
        <v>0</v>
      </c>
      <c r="I37" s="52">
        <v>0</v>
      </c>
    </row>
    <row r="38" spans="1:9" ht="12.75" customHeight="1" x14ac:dyDescent="0.2">
      <c r="A38" s="400" t="s">
        <v>245</v>
      </c>
      <c r="B38" s="401"/>
      <c r="C38" s="401"/>
      <c r="D38" s="401"/>
      <c r="E38" s="401"/>
      <c r="F38" s="402"/>
      <c r="G38" s="22">
        <v>30</v>
      </c>
      <c r="H38" s="52">
        <v>-3129300</v>
      </c>
      <c r="I38" s="52">
        <v>-47969</v>
      </c>
    </row>
    <row r="39" spans="1:9" ht="12.75" customHeight="1" x14ac:dyDescent="0.2">
      <c r="A39" s="400" t="s">
        <v>246</v>
      </c>
      <c r="B39" s="401"/>
      <c r="C39" s="401"/>
      <c r="D39" s="401"/>
      <c r="E39" s="401"/>
      <c r="F39" s="402"/>
      <c r="G39" s="22">
        <v>31</v>
      </c>
      <c r="H39" s="52">
        <v>0</v>
      </c>
      <c r="I39" s="52">
        <v>0</v>
      </c>
    </row>
    <row r="40" spans="1:9" ht="12.75" customHeight="1" x14ac:dyDescent="0.2">
      <c r="A40" s="400" t="s">
        <v>247</v>
      </c>
      <c r="B40" s="401"/>
      <c r="C40" s="401"/>
      <c r="D40" s="401"/>
      <c r="E40" s="401"/>
      <c r="F40" s="402"/>
      <c r="G40" s="22">
        <v>32</v>
      </c>
      <c r="H40" s="52">
        <v>0</v>
      </c>
      <c r="I40" s="52">
        <v>0</v>
      </c>
    </row>
    <row r="41" spans="1:9" ht="22.9" customHeight="1" x14ac:dyDescent="0.2">
      <c r="A41" s="409" t="s">
        <v>248</v>
      </c>
      <c r="B41" s="410"/>
      <c r="C41" s="410"/>
      <c r="D41" s="410"/>
      <c r="E41" s="410"/>
      <c r="F41" s="411"/>
      <c r="G41" s="17">
        <v>33</v>
      </c>
      <c r="H41" s="53">
        <f>H36+H37+H38+H39+H40</f>
        <v>-3181954</v>
      </c>
      <c r="I41" s="53">
        <f>I36+I37+I38+I39+I40</f>
        <v>-65242</v>
      </c>
    </row>
    <row r="42" spans="1:9" ht="30.6" customHeight="1" x14ac:dyDescent="0.2">
      <c r="A42" s="427" t="s">
        <v>249</v>
      </c>
      <c r="B42" s="428"/>
      <c r="C42" s="428"/>
      <c r="D42" s="428"/>
      <c r="E42" s="428"/>
      <c r="F42" s="429"/>
      <c r="G42" s="18">
        <v>34</v>
      </c>
      <c r="H42" s="54">
        <f>H35+H41</f>
        <v>-3181454</v>
      </c>
      <c r="I42" s="54">
        <f>I35+I41</f>
        <v>-65242</v>
      </c>
    </row>
    <row r="43" spans="1:9" x14ac:dyDescent="0.2">
      <c r="A43" s="421" t="s">
        <v>250</v>
      </c>
      <c r="B43" s="422"/>
      <c r="C43" s="422"/>
      <c r="D43" s="422"/>
      <c r="E43" s="422"/>
      <c r="F43" s="422"/>
      <c r="G43" s="422"/>
      <c r="H43" s="422"/>
      <c r="I43" s="423"/>
    </row>
    <row r="44" spans="1:9" ht="12.75" customHeight="1" x14ac:dyDescent="0.2">
      <c r="A44" s="424" t="s">
        <v>251</v>
      </c>
      <c r="B44" s="425"/>
      <c r="C44" s="425"/>
      <c r="D44" s="425"/>
      <c r="E44" s="425"/>
      <c r="F44" s="426"/>
      <c r="G44" s="21">
        <v>35</v>
      </c>
      <c r="H44" s="51">
        <v>0</v>
      </c>
      <c r="I44" s="51">
        <v>0</v>
      </c>
    </row>
    <row r="45" spans="1:9" ht="27.6" customHeight="1" x14ac:dyDescent="0.2">
      <c r="A45" s="400" t="s">
        <v>252</v>
      </c>
      <c r="B45" s="401"/>
      <c r="C45" s="401"/>
      <c r="D45" s="401"/>
      <c r="E45" s="401"/>
      <c r="F45" s="402"/>
      <c r="G45" s="22">
        <v>36</v>
      </c>
      <c r="H45" s="52">
        <v>0</v>
      </c>
      <c r="I45" s="52">
        <v>0</v>
      </c>
    </row>
    <row r="46" spans="1:9" ht="12.75" customHeight="1" x14ac:dyDescent="0.2">
      <c r="A46" s="400" t="s">
        <v>253</v>
      </c>
      <c r="B46" s="401"/>
      <c r="C46" s="401"/>
      <c r="D46" s="401"/>
      <c r="E46" s="401"/>
      <c r="F46" s="402"/>
      <c r="G46" s="22">
        <v>37</v>
      </c>
      <c r="H46" s="52">
        <v>2642667</v>
      </c>
      <c r="I46" s="52">
        <v>0</v>
      </c>
    </row>
    <row r="47" spans="1:9" ht="12.75" customHeight="1" x14ac:dyDescent="0.2">
      <c r="A47" s="400" t="s">
        <v>254</v>
      </c>
      <c r="B47" s="401"/>
      <c r="C47" s="401"/>
      <c r="D47" s="401"/>
      <c r="E47" s="401"/>
      <c r="F47" s="402"/>
      <c r="G47" s="22">
        <v>38</v>
      </c>
      <c r="H47" s="52">
        <v>0</v>
      </c>
      <c r="I47" s="52">
        <v>0</v>
      </c>
    </row>
    <row r="48" spans="1:9" ht="25.9" customHeight="1" x14ac:dyDescent="0.2">
      <c r="A48" s="409" t="s">
        <v>255</v>
      </c>
      <c r="B48" s="410"/>
      <c r="C48" s="410"/>
      <c r="D48" s="410"/>
      <c r="E48" s="410"/>
      <c r="F48" s="411"/>
      <c r="G48" s="17">
        <v>39</v>
      </c>
      <c r="H48" s="53">
        <f>H44+H45+H46+H47</f>
        <v>2642667</v>
      </c>
      <c r="I48" s="53">
        <f>I44+I45+I46+I47</f>
        <v>0</v>
      </c>
    </row>
    <row r="49" spans="1:9" ht="24.6" customHeight="1" x14ac:dyDescent="0.2">
      <c r="A49" s="400" t="s">
        <v>387</v>
      </c>
      <c r="B49" s="401"/>
      <c r="C49" s="401"/>
      <c r="D49" s="401"/>
      <c r="E49" s="401"/>
      <c r="F49" s="402"/>
      <c r="G49" s="22">
        <v>40</v>
      </c>
      <c r="H49" s="52">
        <v>0</v>
      </c>
      <c r="I49" s="52">
        <v>0</v>
      </c>
    </row>
    <row r="50" spans="1:9" ht="12.75" customHeight="1" x14ac:dyDescent="0.2">
      <c r="A50" s="400" t="s">
        <v>256</v>
      </c>
      <c r="B50" s="401"/>
      <c r="C50" s="401"/>
      <c r="D50" s="401"/>
      <c r="E50" s="401"/>
      <c r="F50" s="402"/>
      <c r="G50" s="22">
        <v>41</v>
      </c>
      <c r="H50" s="52">
        <v>0</v>
      </c>
      <c r="I50" s="52">
        <v>0</v>
      </c>
    </row>
    <row r="51" spans="1:9" ht="12.75" customHeight="1" x14ac:dyDescent="0.2">
      <c r="A51" s="400" t="s">
        <v>257</v>
      </c>
      <c r="B51" s="401"/>
      <c r="C51" s="401"/>
      <c r="D51" s="401"/>
      <c r="E51" s="401"/>
      <c r="F51" s="402"/>
      <c r="G51" s="22">
        <v>42</v>
      </c>
      <c r="H51" s="52">
        <v>0</v>
      </c>
      <c r="I51" s="52">
        <v>0</v>
      </c>
    </row>
    <row r="52" spans="1:9" ht="26.45" customHeight="1" x14ac:dyDescent="0.2">
      <c r="A52" s="400" t="s">
        <v>258</v>
      </c>
      <c r="B52" s="401"/>
      <c r="C52" s="401"/>
      <c r="D52" s="401"/>
      <c r="E52" s="401"/>
      <c r="F52" s="402"/>
      <c r="G52" s="22">
        <v>43</v>
      </c>
      <c r="H52" s="52">
        <v>0</v>
      </c>
      <c r="I52" s="52">
        <v>0</v>
      </c>
    </row>
    <row r="53" spans="1:9" ht="12.75" customHeight="1" x14ac:dyDescent="0.2">
      <c r="A53" s="400" t="s">
        <v>259</v>
      </c>
      <c r="B53" s="401"/>
      <c r="C53" s="401"/>
      <c r="D53" s="401"/>
      <c r="E53" s="401"/>
      <c r="F53" s="402"/>
      <c r="G53" s="22">
        <v>44</v>
      </c>
      <c r="H53" s="52">
        <v>0</v>
      </c>
      <c r="I53" s="52">
        <v>0</v>
      </c>
    </row>
    <row r="54" spans="1:9" ht="27.6" customHeight="1" x14ac:dyDescent="0.2">
      <c r="A54" s="409" t="s">
        <v>260</v>
      </c>
      <c r="B54" s="410"/>
      <c r="C54" s="410"/>
      <c r="D54" s="410"/>
      <c r="E54" s="410"/>
      <c r="F54" s="411"/>
      <c r="G54" s="17">
        <v>45</v>
      </c>
      <c r="H54" s="53">
        <f>H49+H50+H51+H52+H53</f>
        <v>0</v>
      </c>
      <c r="I54" s="53">
        <f>I49+I50+I51+I52+I53</f>
        <v>0</v>
      </c>
    </row>
    <row r="55" spans="1:9" ht="27.6" customHeight="1" x14ac:dyDescent="0.2">
      <c r="A55" s="430" t="s">
        <v>261</v>
      </c>
      <c r="B55" s="431"/>
      <c r="C55" s="431"/>
      <c r="D55" s="431"/>
      <c r="E55" s="431"/>
      <c r="F55" s="432"/>
      <c r="G55" s="17">
        <v>46</v>
      </c>
      <c r="H55" s="53">
        <f>H48+H54</f>
        <v>2642667</v>
      </c>
      <c r="I55" s="53">
        <f>I48+I54</f>
        <v>0</v>
      </c>
    </row>
    <row r="56" spans="1:9" x14ac:dyDescent="0.2">
      <c r="A56" s="336" t="s">
        <v>262</v>
      </c>
      <c r="B56" s="337"/>
      <c r="C56" s="337"/>
      <c r="D56" s="337"/>
      <c r="E56" s="337"/>
      <c r="F56" s="338"/>
      <c r="G56" s="22">
        <v>47</v>
      </c>
      <c r="H56" s="52">
        <v>0</v>
      </c>
      <c r="I56" s="52">
        <v>0</v>
      </c>
    </row>
    <row r="57" spans="1:9" ht="27" customHeight="1" x14ac:dyDescent="0.2">
      <c r="A57" s="430" t="s">
        <v>263</v>
      </c>
      <c r="B57" s="431"/>
      <c r="C57" s="431"/>
      <c r="D57" s="431"/>
      <c r="E57" s="431"/>
      <c r="F57" s="432"/>
      <c r="G57" s="17">
        <v>48</v>
      </c>
      <c r="H57" s="53">
        <f>H27+H42+H55+H56</f>
        <v>3676</v>
      </c>
      <c r="I57" s="53">
        <f>I27+I42+I55+I56</f>
        <v>-20611</v>
      </c>
    </row>
    <row r="58" spans="1:9" ht="15.6" customHeight="1" x14ac:dyDescent="0.2">
      <c r="A58" s="433" t="s">
        <v>264</v>
      </c>
      <c r="B58" s="434"/>
      <c r="C58" s="434"/>
      <c r="D58" s="434"/>
      <c r="E58" s="434"/>
      <c r="F58" s="435"/>
      <c r="G58" s="22">
        <v>49</v>
      </c>
      <c r="H58" s="52">
        <v>39232</v>
      </c>
      <c r="I58" s="52">
        <v>42908</v>
      </c>
    </row>
    <row r="59" spans="1:9" ht="28.9" customHeight="1" x14ac:dyDescent="0.2">
      <c r="A59" s="427" t="s">
        <v>265</v>
      </c>
      <c r="B59" s="428"/>
      <c r="C59" s="428"/>
      <c r="D59" s="428"/>
      <c r="E59" s="428"/>
      <c r="F59" s="429"/>
      <c r="G59" s="18">
        <v>50</v>
      </c>
      <c r="H59" s="54">
        <f>H57+H58</f>
        <v>42908</v>
      </c>
      <c r="I59" s="54">
        <f>I57+I58</f>
        <v>22297</v>
      </c>
    </row>
    <row r="61" spans="1:9" x14ac:dyDescent="0.2">
      <c r="H61" s="254"/>
      <c r="I61" s="254"/>
    </row>
    <row r="62" spans="1:9" x14ac:dyDescent="0.2">
      <c r="H62" s="254"/>
      <c r="I62" s="254"/>
    </row>
    <row r="63" spans="1:9" x14ac:dyDescent="0.2">
      <c r="H63" s="254"/>
      <c r="I63" s="254"/>
    </row>
    <row r="64" spans="1:9" x14ac:dyDescent="0.2">
      <c r="H64" s="254"/>
      <c r="I64" s="254"/>
    </row>
    <row r="65" spans="8:9" x14ac:dyDescent="0.2">
      <c r="H65" s="254"/>
      <c r="I65" s="254"/>
    </row>
  </sheetData>
  <sheetProtection algorithmName="SHA-512" hashValue="Xua6bO1YKdsMUjMPGLY8P35LcrYNbEsMnAwrDmnPxCH1YeK1qye+ieX6uAnF3JCkAjJ+kwn2Xvk7iNj84TBZJw==" saltValue="YFOL2Mwn5cV2GKBxjsidc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3" zoomScale="110" zoomScaleNormal="100" workbookViewId="0">
      <selection sqref="A1:I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80" t="s">
        <v>266</v>
      </c>
      <c r="B1" s="399"/>
      <c r="C1" s="399"/>
      <c r="D1" s="399"/>
      <c r="E1" s="399"/>
      <c r="F1" s="399"/>
      <c r="G1" s="399"/>
      <c r="H1" s="399"/>
      <c r="I1" s="399"/>
    </row>
    <row r="2" spans="1:9" ht="12.75" customHeight="1" x14ac:dyDescent="0.2">
      <c r="A2" s="379" t="s">
        <v>408</v>
      </c>
      <c r="B2" s="345"/>
      <c r="C2" s="345"/>
      <c r="D2" s="345"/>
      <c r="E2" s="345"/>
      <c r="F2" s="345"/>
      <c r="G2" s="345"/>
      <c r="H2" s="345"/>
      <c r="I2" s="345"/>
    </row>
    <row r="3" spans="1:9" x14ac:dyDescent="0.2">
      <c r="A3" s="407" t="s">
        <v>361</v>
      </c>
      <c r="B3" s="441"/>
      <c r="C3" s="441"/>
      <c r="D3" s="441"/>
      <c r="E3" s="441"/>
      <c r="F3" s="441"/>
      <c r="G3" s="441"/>
      <c r="H3" s="441"/>
      <c r="I3" s="441"/>
    </row>
    <row r="4" spans="1:9" x14ac:dyDescent="0.2">
      <c r="A4" s="403" t="s">
        <v>409</v>
      </c>
      <c r="B4" s="349"/>
      <c r="C4" s="349"/>
      <c r="D4" s="349"/>
      <c r="E4" s="349"/>
      <c r="F4" s="349"/>
      <c r="G4" s="349"/>
      <c r="H4" s="349"/>
      <c r="I4" s="350"/>
    </row>
    <row r="5" spans="1:9" ht="34.5" thickBot="1" x14ac:dyDescent="0.25">
      <c r="A5" s="415" t="s">
        <v>2</v>
      </c>
      <c r="B5" s="416"/>
      <c r="C5" s="416"/>
      <c r="D5" s="416"/>
      <c r="E5" s="416"/>
      <c r="F5" s="417"/>
      <c r="G5" s="12" t="s">
        <v>115</v>
      </c>
      <c r="H5" s="46" t="s">
        <v>377</v>
      </c>
      <c r="I5" s="46" t="s">
        <v>353</v>
      </c>
    </row>
    <row r="6" spans="1:9" x14ac:dyDescent="0.2">
      <c r="A6" s="418">
        <v>1</v>
      </c>
      <c r="B6" s="419"/>
      <c r="C6" s="419"/>
      <c r="D6" s="419"/>
      <c r="E6" s="419"/>
      <c r="F6" s="420"/>
      <c r="G6" s="14">
        <v>2</v>
      </c>
      <c r="H6" s="20" t="s">
        <v>215</v>
      </c>
      <c r="I6" s="20" t="s">
        <v>216</v>
      </c>
    </row>
    <row r="7" spans="1:9" x14ac:dyDescent="0.2">
      <c r="A7" s="421" t="s">
        <v>217</v>
      </c>
      <c r="B7" s="437"/>
      <c r="C7" s="437"/>
      <c r="D7" s="437"/>
      <c r="E7" s="437"/>
      <c r="F7" s="437"/>
      <c r="G7" s="437"/>
      <c r="H7" s="437"/>
      <c r="I7" s="438"/>
    </row>
    <row r="8" spans="1:9" x14ac:dyDescent="0.2">
      <c r="A8" s="440" t="s">
        <v>267</v>
      </c>
      <c r="B8" s="440"/>
      <c r="C8" s="440"/>
      <c r="D8" s="440"/>
      <c r="E8" s="440"/>
      <c r="F8" s="440"/>
      <c r="G8" s="15">
        <v>1</v>
      </c>
      <c r="H8" s="51">
        <v>0</v>
      </c>
      <c r="I8" s="51">
        <v>0</v>
      </c>
    </row>
    <row r="9" spans="1:9" x14ac:dyDescent="0.2">
      <c r="A9" s="383" t="s">
        <v>268</v>
      </c>
      <c r="B9" s="383"/>
      <c r="C9" s="383"/>
      <c r="D9" s="383"/>
      <c r="E9" s="383"/>
      <c r="F9" s="383"/>
      <c r="G9" s="16">
        <v>2</v>
      </c>
      <c r="H9" s="52">
        <v>0</v>
      </c>
      <c r="I9" s="52">
        <v>0</v>
      </c>
    </row>
    <row r="10" spans="1:9" x14ac:dyDescent="0.2">
      <c r="A10" s="383" t="s">
        <v>269</v>
      </c>
      <c r="B10" s="383"/>
      <c r="C10" s="383"/>
      <c r="D10" s="383"/>
      <c r="E10" s="383"/>
      <c r="F10" s="383"/>
      <c r="G10" s="16">
        <v>3</v>
      </c>
      <c r="H10" s="52">
        <v>0</v>
      </c>
      <c r="I10" s="52">
        <v>0</v>
      </c>
    </row>
    <row r="11" spans="1:9" x14ac:dyDescent="0.2">
      <c r="A11" s="383" t="s">
        <v>270</v>
      </c>
      <c r="B11" s="383"/>
      <c r="C11" s="383"/>
      <c r="D11" s="383"/>
      <c r="E11" s="383"/>
      <c r="F11" s="383"/>
      <c r="G11" s="16">
        <v>4</v>
      </c>
      <c r="H11" s="52">
        <v>0</v>
      </c>
      <c r="I11" s="52">
        <v>0</v>
      </c>
    </row>
    <row r="12" spans="1:9" x14ac:dyDescent="0.2">
      <c r="A12" s="383" t="s">
        <v>271</v>
      </c>
      <c r="B12" s="383"/>
      <c r="C12" s="383"/>
      <c r="D12" s="383"/>
      <c r="E12" s="383"/>
      <c r="F12" s="383"/>
      <c r="G12" s="16">
        <v>5</v>
      </c>
      <c r="H12" s="52">
        <v>0</v>
      </c>
      <c r="I12" s="52">
        <v>0</v>
      </c>
    </row>
    <row r="13" spans="1:9" x14ac:dyDescent="0.2">
      <c r="A13" s="383" t="s">
        <v>272</v>
      </c>
      <c r="B13" s="383"/>
      <c r="C13" s="383"/>
      <c r="D13" s="383"/>
      <c r="E13" s="383"/>
      <c r="F13" s="383"/>
      <c r="G13" s="16">
        <v>6</v>
      </c>
      <c r="H13" s="52">
        <v>0</v>
      </c>
      <c r="I13" s="52">
        <v>0</v>
      </c>
    </row>
    <row r="14" spans="1:9" x14ac:dyDescent="0.2">
      <c r="A14" s="383" t="s">
        <v>273</v>
      </c>
      <c r="B14" s="383"/>
      <c r="C14" s="383"/>
      <c r="D14" s="383"/>
      <c r="E14" s="383"/>
      <c r="F14" s="383"/>
      <c r="G14" s="16">
        <v>7</v>
      </c>
      <c r="H14" s="52">
        <v>0</v>
      </c>
      <c r="I14" s="52">
        <v>0</v>
      </c>
    </row>
    <row r="15" spans="1:9" x14ac:dyDescent="0.2">
      <c r="A15" s="383" t="s">
        <v>274</v>
      </c>
      <c r="B15" s="383"/>
      <c r="C15" s="383"/>
      <c r="D15" s="383"/>
      <c r="E15" s="383"/>
      <c r="F15" s="383"/>
      <c r="G15" s="16">
        <v>8</v>
      </c>
      <c r="H15" s="52">
        <v>0</v>
      </c>
      <c r="I15" s="52">
        <v>0</v>
      </c>
    </row>
    <row r="16" spans="1:9" x14ac:dyDescent="0.2">
      <c r="A16" s="393" t="s">
        <v>275</v>
      </c>
      <c r="B16" s="393"/>
      <c r="C16" s="393"/>
      <c r="D16" s="393"/>
      <c r="E16" s="393"/>
      <c r="F16" s="393"/>
      <c r="G16" s="17">
        <v>9</v>
      </c>
      <c r="H16" s="53">
        <f>SUM(H8:H15)</f>
        <v>0</v>
      </c>
      <c r="I16" s="53">
        <f>SUM(I8:I15)</f>
        <v>0</v>
      </c>
    </row>
    <row r="17" spans="1:9" x14ac:dyDescent="0.2">
      <c r="A17" s="383" t="s">
        <v>276</v>
      </c>
      <c r="B17" s="383"/>
      <c r="C17" s="383"/>
      <c r="D17" s="383"/>
      <c r="E17" s="383"/>
      <c r="F17" s="383"/>
      <c r="G17" s="16">
        <v>10</v>
      </c>
      <c r="H17" s="52">
        <v>0</v>
      </c>
      <c r="I17" s="52">
        <v>0</v>
      </c>
    </row>
    <row r="18" spans="1:9" x14ac:dyDescent="0.2">
      <c r="A18" s="383" t="s">
        <v>277</v>
      </c>
      <c r="B18" s="383"/>
      <c r="C18" s="383"/>
      <c r="D18" s="383"/>
      <c r="E18" s="383"/>
      <c r="F18" s="383"/>
      <c r="G18" s="16">
        <v>11</v>
      </c>
      <c r="H18" s="52">
        <v>0</v>
      </c>
      <c r="I18" s="52">
        <v>0</v>
      </c>
    </row>
    <row r="19" spans="1:9" ht="25.9" customHeight="1" x14ac:dyDescent="0.2">
      <c r="A19" s="439" t="s">
        <v>278</v>
      </c>
      <c r="B19" s="439"/>
      <c r="C19" s="439"/>
      <c r="D19" s="439"/>
      <c r="E19" s="439"/>
      <c r="F19" s="439"/>
      <c r="G19" s="18">
        <v>12</v>
      </c>
      <c r="H19" s="54">
        <f>H16+H17+H18</f>
        <v>0</v>
      </c>
      <c r="I19" s="54">
        <f>I16+I17+I18</f>
        <v>0</v>
      </c>
    </row>
    <row r="20" spans="1:9" x14ac:dyDescent="0.2">
      <c r="A20" s="421" t="s">
        <v>235</v>
      </c>
      <c r="B20" s="437"/>
      <c r="C20" s="437"/>
      <c r="D20" s="437"/>
      <c r="E20" s="437"/>
      <c r="F20" s="437"/>
      <c r="G20" s="437"/>
      <c r="H20" s="437"/>
      <c r="I20" s="438"/>
    </row>
    <row r="21" spans="1:9" ht="26.45" customHeight="1" x14ac:dyDescent="0.2">
      <c r="A21" s="440" t="s">
        <v>279</v>
      </c>
      <c r="B21" s="440"/>
      <c r="C21" s="440"/>
      <c r="D21" s="440"/>
      <c r="E21" s="440"/>
      <c r="F21" s="440"/>
      <c r="G21" s="15">
        <v>13</v>
      </c>
      <c r="H21" s="51">
        <v>0</v>
      </c>
      <c r="I21" s="51">
        <v>0</v>
      </c>
    </row>
    <row r="22" spans="1:9" x14ac:dyDescent="0.2">
      <c r="A22" s="383" t="s">
        <v>280</v>
      </c>
      <c r="B22" s="383"/>
      <c r="C22" s="383"/>
      <c r="D22" s="383"/>
      <c r="E22" s="383"/>
      <c r="F22" s="383"/>
      <c r="G22" s="16">
        <v>14</v>
      </c>
      <c r="H22" s="52">
        <v>0</v>
      </c>
      <c r="I22" s="52">
        <v>0</v>
      </c>
    </row>
    <row r="23" spans="1:9" x14ac:dyDescent="0.2">
      <c r="A23" s="383" t="s">
        <v>281</v>
      </c>
      <c r="B23" s="383"/>
      <c r="C23" s="383"/>
      <c r="D23" s="383"/>
      <c r="E23" s="383"/>
      <c r="F23" s="383"/>
      <c r="G23" s="16">
        <v>15</v>
      </c>
      <c r="H23" s="52">
        <v>0</v>
      </c>
      <c r="I23" s="52">
        <v>0</v>
      </c>
    </row>
    <row r="24" spans="1:9" x14ac:dyDescent="0.2">
      <c r="A24" s="383" t="s">
        <v>282</v>
      </c>
      <c r="B24" s="383"/>
      <c r="C24" s="383"/>
      <c r="D24" s="383"/>
      <c r="E24" s="383"/>
      <c r="F24" s="383"/>
      <c r="G24" s="16">
        <v>16</v>
      </c>
      <c r="H24" s="52">
        <v>0</v>
      </c>
      <c r="I24" s="52">
        <v>0</v>
      </c>
    </row>
    <row r="25" spans="1:9" x14ac:dyDescent="0.2">
      <c r="A25" s="383" t="s">
        <v>283</v>
      </c>
      <c r="B25" s="383"/>
      <c r="C25" s="383"/>
      <c r="D25" s="383"/>
      <c r="E25" s="383"/>
      <c r="F25" s="383"/>
      <c r="G25" s="16">
        <v>17</v>
      </c>
      <c r="H25" s="52">
        <v>0</v>
      </c>
      <c r="I25" s="52">
        <v>0</v>
      </c>
    </row>
    <row r="26" spans="1:9" x14ac:dyDescent="0.2">
      <c r="A26" s="383" t="s">
        <v>284</v>
      </c>
      <c r="B26" s="383"/>
      <c r="C26" s="383"/>
      <c r="D26" s="383"/>
      <c r="E26" s="383"/>
      <c r="F26" s="383"/>
      <c r="G26" s="16">
        <v>18</v>
      </c>
      <c r="H26" s="52">
        <v>0</v>
      </c>
      <c r="I26" s="52">
        <v>0</v>
      </c>
    </row>
    <row r="27" spans="1:9" ht="25.15" customHeight="1" x14ac:dyDescent="0.2">
      <c r="A27" s="393" t="s">
        <v>285</v>
      </c>
      <c r="B27" s="393"/>
      <c r="C27" s="393"/>
      <c r="D27" s="393"/>
      <c r="E27" s="393"/>
      <c r="F27" s="393"/>
      <c r="G27" s="17">
        <v>19</v>
      </c>
      <c r="H27" s="53">
        <f>SUM(H21:H26)</f>
        <v>0</v>
      </c>
      <c r="I27" s="53">
        <f>SUM(I21:I26)</f>
        <v>0</v>
      </c>
    </row>
    <row r="28" spans="1:9" ht="21" customHeight="1" x14ac:dyDescent="0.2">
      <c r="A28" s="383" t="s">
        <v>286</v>
      </c>
      <c r="B28" s="383"/>
      <c r="C28" s="383"/>
      <c r="D28" s="383"/>
      <c r="E28" s="383"/>
      <c r="F28" s="383"/>
      <c r="G28" s="16">
        <v>20</v>
      </c>
      <c r="H28" s="52">
        <v>0</v>
      </c>
      <c r="I28" s="52">
        <v>0</v>
      </c>
    </row>
    <row r="29" spans="1:9" x14ac:dyDescent="0.2">
      <c r="A29" s="383" t="s">
        <v>287</v>
      </c>
      <c r="B29" s="383"/>
      <c r="C29" s="383"/>
      <c r="D29" s="383"/>
      <c r="E29" s="383"/>
      <c r="F29" s="383"/>
      <c r="G29" s="16">
        <v>21</v>
      </c>
      <c r="H29" s="52">
        <v>0</v>
      </c>
      <c r="I29" s="52">
        <v>0</v>
      </c>
    </row>
    <row r="30" spans="1:9" x14ac:dyDescent="0.2">
      <c r="A30" s="383" t="s">
        <v>288</v>
      </c>
      <c r="B30" s="383"/>
      <c r="C30" s="383"/>
      <c r="D30" s="383"/>
      <c r="E30" s="383"/>
      <c r="F30" s="383"/>
      <c r="G30" s="16">
        <v>22</v>
      </c>
      <c r="H30" s="52">
        <v>0</v>
      </c>
      <c r="I30" s="52">
        <v>0</v>
      </c>
    </row>
    <row r="31" spans="1:9" x14ac:dyDescent="0.2">
      <c r="A31" s="383" t="s">
        <v>289</v>
      </c>
      <c r="B31" s="383"/>
      <c r="C31" s="383"/>
      <c r="D31" s="383"/>
      <c r="E31" s="383"/>
      <c r="F31" s="383"/>
      <c r="G31" s="16">
        <v>23</v>
      </c>
      <c r="H31" s="52">
        <v>0</v>
      </c>
      <c r="I31" s="52">
        <v>0</v>
      </c>
    </row>
    <row r="32" spans="1:9" x14ac:dyDescent="0.2">
      <c r="A32" s="383" t="s">
        <v>290</v>
      </c>
      <c r="B32" s="383"/>
      <c r="C32" s="383"/>
      <c r="D32" s="383"/>
      <c r="E32" s="383"/>
      <c r="F32" s="383"/>
      <c r="G32" s="16">
        <v>24</v>
      </c>
      <c r="H32" s="52">
        <v>0</v>
      </c>
      <c r="I32" s="52">
        <v>0</v>
      </c>
    </row>
    <row r="33" spans="1:9" ht="28.9" customHeight="1" x14ac:dyDescent="0.2">
      <c r="A33" s="393" t="s">
        <v>291</v>
      </c>
      <c r="B33" s="393"/>
      <c r="C33" s="393"/>
      <c r="D33" s="393"/>
      <c r="E33" s="393"/>
      <c r="F33" s="393"/>
      <c r="G33" s="17">
        <v>25</v>
      </c>
      <c r="H33" s="53">
        <f>SUM(H28:H32)</f>
        <v>0</v>
      </c>
      <c r="I33" s="53">
        <f>SUM(I28:I32)</f>
        <v>0</v>
      </c>
    </row>
    <row r="34" spans="1:9" ht="26.45" customHeight="1" x14ac:dyDescent="0.2">
      <c r="A34" s="439" t="s">
        <v>292</v>
      </c>
      <c r="B34" s="439"/>
      <c r="C34" s="439"/>
      <c r="D34" s="439"/>
      <c r="E34" s="439"/>
      <c r="F34" s="439"/>
      <c r="G34" s="18">
        <v>26</v>
      </c>
      <c r="H34" s="54">
        <f>H27+H33</f>
        <v>0</v>
      </c>
      <c r="I34" s="54">
        <f>I27+I33</f>
        <v>0</v>
      </c>
    </row>
    <row r="35" spans="1:9" x14ac:dyDescent="0.2">
      <c r="A35" s="421" t="s">
        <v>250</v>
      </c>
      <c r="B35" s="437"/>
      <c r="C35" s="437"/>
      <c r="D35" s="437"/>
      <c r="E35" s="437"/>
      <c r="F35" s="437"/>
      <c r="G35" s="437">
        <v>0</v>
      </c>
      <c r="H35" s="437"/>
      <c r="I35" s="438"/>
    </row>
    <row r="36" spans="1:9" x14ac:dyDescent="0.2">
      <c r="A36" s="436" t="s">
        <v>293</v>
      </c>
      <c r="B36" s="436"/>
      <c r="C36" s="436"/>
      <c r="D36" s="436"/>
      <c r="E36" s="436"/>
      <c r="F36" s="436"/>
      <c r="G36" s="15">
        <v>27</v>
      </c>
      <c r="H36" s="51">
        <v>0</v>
      </c>
      <c r="I36" s="51">
        <v>0</v>
      </c>
    </row>
    <row r="37" spans="1:9" ht="21.6" customHeight="1" x14ac:dyDescent="0.2">
      <c r="A37" s="330" t="s">
        <v>294</v>
      </c>
      <c r="B37" s="330"/>
      <c r="C37" s="330"/>
      <c r="D37" s="330"/>
      <c r="E37" s="330"/>
      <c r="F37" s="330"/>
      <c r="G37" s="16">
        <v>28</v>
      </c>
      <c r="H37" s="52">
        <v>0</v>
      </c>
      <c r="I37" s="52">
        <v>0</v>
      </c>
    </row>
    <row r="38" spans="1:9" x14ac:dyDescent="0.2">
      <c r="A38" s="330" t="s">
        <v>295</v>
      </c>
      <c r="B38" s="330"/>
      <c r="C38" s="330"/>
      <c r="D38" s="330"/>
      <c r="E38" s="330"/>
      <c r="F38" s="330"/>
      <c r="G38" s="16">
        <v>29</v>
      </c>
      <c r="H38" s="52">
        <v>0</v>
      </c>
      <c r="I38" s="52">
        <v>0</v>
      </c>
    </row>
    <row r="39" spans="1:9" x14ac:dyDescent="0.2">
      <c r="A39" s="330" t="s">
        <v>296</v>
      </c>
      <c r="B39" s="330"/>
      <c r="C39" s="330"/>
      <c r="D39" s="330"/>
      <c r="E39" s="330"/>
      <c r="F39" s="330"/>
      <c r="G39" s="16">
        <v>30</v>
      </c>
      <c r="H39" s="52">
        <v>0</v>
      </c>
      <c r="I39" s="52">
        <v>0</v>
      </c>
    </row>
    <row r="40" spans="1:9" ht="26.45" customHeight="1" x14ac:dyDescent="0.2">
      <c r="A40" s="393" t="s">
        <v>297</v>
      </c>
      <c r="B40" s="393"/>
      <c r="C40" s="393"/>
      <c r="D40" s="393"/>
      <c r="E40" s="393"/>
      <c r="F40" s="393"/>
      <c r="G40" s="17">
        <v>31</v>
      </c>
      <c r="H40" s="53">
        <f>H39+H38+H37+H36</f>
        <v>0</v>
      </c>
      <c r="I40" s="53">
        <f>I39+I38+I37+I36</f>
        <v>0</v>
      </c>
    </row>
    <row r="41" spans="1:9" ht="22.9" customHeight="1" x14ac:dyDescent="0.2">
      <c r="A41" s="330" t="s">
        <v>298</v>
      </c>
      <c r="B41" s="330"/>
      <c r="C41" s="330"/>
      <c r="D41" s="330"/>
      <c r="E41" s="330"/>
      <c r="F41" s="330"/>
      <c r="G41" s="16">
        <v>32</v>
      </c>
      <c r="H41" s="52">
        <v>0</v>
      </c>
      <c r="I41" s="52">
        <v>0</v>
      </c>
    </row>
    <row r="42" spans="1:9" x14ac:dyDescent="0.2">
      <c r="A42" s="330" t="s">
        <v>299</v>
      </c>
      <c r="B42" s="330"/>
      <c r="C42" s="330"/>
      <c r="D42" s="330"/>
      <c r="E42" s="330"/>
      <c r="F42" s="330"/>
      <c r="G42" s="16">
        <v>33</v>
      </c>
      <c r="H42" s="52">
        <v>0</v>
      </c>
      <c r="I42" s="52">
        <v>0</v>
      </c>
    </row>
    <row r="43" spans="1:9" x14ac:dyDescent="0.2">
      <c r="A43" s="330" t="s">
        <v>300</v>
      </c>
      <c r="B43" s="330"/>
      <c r="C43" s="330"/>
      <c r="D43" s="330"/>
      <c r="E43" s="330"/>
      <c r="F43" s="330"/>
      <c r="G43" s="16">
        <v>34</v>
      </c>
      <c r="H43" s="52">
        <v>0</v>
      </c>
      <c r="I43" s="52">
        <v>0</v>
      </c>
    </row>
    <row r="44" spans="1:9" ht="25.15" customHeight="1" x14ac:dyDescent="0.2">
      <c r="A44" s="330" t="s">
        <v>301</v>
      </c>
      <c r="B44" s="330"/>
      <c r="C44" s="330"/>
      <c r="D44" s="330"/>
      <c r="E44" s="330"/>
      <c r="F44" s="330"/>
      <c r="G44" s="16">
        <v>35</v>
      </c>
      <c r="H44" s="52">
        <v>0</v>
      </c>
      <c r="I44" s="52">
        <v>0</v>
      </c>
    </row>
    <row r="45" spans="1:9" x14ac:dyDescent="0.2">
      <c r="A45" s="330" t="s">
        <v>302</v>
      </c>
      <c r="B45" s="330"/>
      <c r="C45" s="330"/>
      <c r="D45" s="330"/>
      <c r="E45" s="330"/>
      <c r="F45" s="330"/>
      <c r="G45" s="16">
        <v>36</v>
      </c>
      <c r="H45" s="52">
        <v>0</v>
      </c>
      <c r="I45" s="52">
        <v>0</v>
      </c>
    </row>
    <row r="46" spans="1:9" ht="25.15" customHeight="1" x14ac:dyDescent="0.2">
      <c r="A46" s="393" t="s">
        <v>303</v>
      </c>
      <c r="B46" s="393"/>
      <c r="C46" s="393"/>
      <c r="D46" s="393"/>
      <c r="E46" s="393"/>
      <c r="F46" s="393"/>
      <c r="G46" s="17">
        <v>37</v>
      </c>
      <c r="H46" s="53">
        <f>H45+H44+H43+H42+H41</f>
        <v>0</v>
      </c>
      <c r="I46" s="53">
        <f>I45+I44+I43+I42+I41</f>
        <v>0</v>
      </c>
    </row>
    <row r="47" spans="1:9" ht="28.15" customHeight="1" x14ac:dyDescent="0.2">
      <c r="A47" s="385" t="s">
        <v>304</v>
      </c>
      <c r="B47" s="385"/>
      <c r="C47" s="385"/>
      <c r="D47" s="385"/>
      <c r="E47" s="385"/>
      <c r="F47" s="385"/>
      <c r="G47" s="17">
        <v>38</v>
      </c>
      <c r="H47" s="53">
        <f>H46+H40</f>
        <v>0</v>
      </c>
      <c r="I47" s="53">
        <f>I46+I40</f>
        <v>0</v>
      </c>
    </row>
    <row r="48" spans="1:9" x14ac:dyDescent="0.2">
      <c r="A48" s="383" t="s">
        <v>305</v>
      </c>
      <c r="B48" s="383"/>
      <c r="C48" s="383"/>
      <c r="D48" s="383"/>
      <c r="E48" s="383"/>
      <c r="F48" s="383"/>
      <c r="G48" s="16">
        <v>39</v>
      </c>
      <c r="H48" s="52">
        <v>0</v>
      </c>
      <c r="I48" s="52">
        <v>0</v>
      </c>
    </row>
    <row r="49" spans="1:9" ht="24.6" customHeight="1" x14ac:dyDescent="0.2">
      <c r="A49" s="385" t="s">
        <v>306</v>
      </c>
      <c r="B49" s="385"/>
      <c r="C49" s="385"/>
      <c r="D49" s="385"/>
      <c r="E49" s="385"/>
      <c r="F49" s="385"/>
      <c r="G49" s="17">
        <v>40</v>
      </c>
      <c r="H49" s="53">
        <f>H19+H34+H47+H48</f>
        <v>0</v>
      </c>
      <c r="I49" s="53">
        <f>I19+I34+I47+I48</f>
        <v>0</v>
      </c>
    </row>
    <row r="50" spans="1:9" x14ac:dyDescent="0.2">
      <c r="A50" s="443" t="s">
        <v>264</v>
      </c>
      <c r="B50" s="443"/>
      <c r="C50" s="443"/>
      <c r="D50" s="443"/>
      <c r="E50" s="443"/>
      <c r="F50" s="443"/>
      <c r="G50" s="16">
        <v>41</v>
      </c>
      <c r="H50" s="52">
        <v>0</v>
      </c>
      <c r="I50" s="52">
        <v>0</v>
      </c>
    </row>
    <row r="51" spans="1:9" ht="28.9" customHeight="1" x14ac:dyDescent="0.2">
      <c r="A51" s="442" t="s">
        <v>307</v>
      </c>
      <c r="B51" s="442"/>
      <c r="C51" s="442"/>
      <c r="D51" s="442"/>
      <c r="E51" s="442"/>
      <c r="F51" s="442"/>
      <c r="G51" s="19">
        <v>42</v>
      </c>
      <c r="H51" s="67">
        <f>H50+H49</f>
        <v>0</v>
      </c>
      <c r="I51" s="67">
        <f>I50+I49</f>
        <v>0</v>
      </c>
    </row>
  </sheetData>
  <sheetProtection algorithmName="SHA-512" hashValue="02JIIGBK651b3AHyMieAyBSNuO5z9oKJG4bLCPOF1O8gmY32qvOTHfAyxkv+jE/pvHgReRbCayTt+Zm1mGy1SQ==" saltValue="C0MY2SIB/4hFVxqXBhRFk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view="pageBreakPreview" zoomScale="80" zoomScaleNormal="100" zoomScaleSheetLayoutView="80" workbookViewId="0">
      <pane xSplit="7" ySplit="6" topLeftCell="J40" activePane="bottomRight" state="frozen"/>
      <selection pane="topRight" activeCell="H1" sqref="H1"/>
      <selection pane="bottomLeft" activeCell="A7" sqref="A7"/>
      <selection pane="bottomRight" activeCell="T55" sqref="T55"/>
    </sheetView>
  </sheetViews>
  <sheetFormatPr defaultRowHeight="12.75" x14ac:dyDescent="0.2"/>
  <cols>
    <col min="1" max="4" width="9.140625" style="2"/>
    <col min="5" max="5" width="11.7109375" style="2" customWidth="1"/>
    <col min="6" max="6" width="9.140625" style="2"/>
    <col min="7" max="7" width="11.7109375" style="2"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444" t="s">
        <v>308</v>
      </c>
      <c r="B1" s="445"/>
      <c r="C1" s="445"/>
      <c r="D1" s="445"/>
      <c r="E1" s="445"/>
      <c r="F1" s="445"/>
      <c r="G1" s="445"/>
      <c r="H1" s="445"/>
      <c r="I1" s="445"/>
      <c r="J1" s="445"/>
      <c r="K1" s="68"/>
    </row>
    <row r="2" spans="1:23" ht="15.75" x14ac:dyDescent="0.2">
      <c r="A2" s="3"/>
      <c r="B2" s="4"/>
      <c r="C2" s="446" t="s">
        <v>309</v>
      </c>
      <c r="D2" s="446"/>
      <c r="E2" s="5">
        <v>43831</v>
      </c>
      <c r="F2" s="6" t="s">
        <v>0</v>
      </c>
      <c r="G2" s="5">
        <v>44196</v>
      </c>
      <c r="H2" s="70"/>
      <c r="I2" s="70"/>
      <c r="J2" s="70"/>
      <c r="K2" s="71"/>
      <c r="V2" s="72" t="s">
        <v>361</v>
      </c>
    </row>
    <row r="3" spans="1:23" ht="13.5" customHeight="1" thickBot="1" x14ac:dyDescent="0.25">
      <c r="A3" s="449" t="s">
        <v>310</v>
      </c>
      <c r="B3" s="450"/>
      <c r="C3" s="450"/>
      <c r="D3" s="450"/>
      <c r="E3" s="450"/>
      <c r="F3" s="450"/>
      <c r="G3" s="453" t="s">
        <v>3</v>
      </c>
      <c r="H3" s="455" t="s">
        <v>311</v>
      </c>
      <c r="I3" s="455"/>
      <c r="J3" s="455"/>
      <c r="K3" s="455"/>
      <c r="L3" s="455"/>
      <c r="M3" s="455"/>
      <c r="N3" s="455"/>
      <c r="O3" s="455"/>
      <c r="P3" s="455"/>
      <c r="Q3" s="455"/>
      <c r="R3" s="455"/>
      <c r="S3" s="455"/>
      <c r="T3" s="455"/>
      <c r="U3" s="455"/>
      <c r="V3" s="455" t="s">
        <v>312</v>
      </c>
      <c r="W3" s="457" t="s">
        <v>313</v>
      </c>
    </row>
    <row r="4" spans="1:23" ht="57" thickBot="1" x14ac:dyDescent="0.25">
      <c r="A4" s="451"/>
      <c r="B4" s="452"/>
      <c r="C4" s="452"/>
      <c r="D4" s="452"/>
      <c r="E4" s="452"/>
      <c r="F4" s="452"/>
      <c r="G4" s="45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456"/>
      <c r="W4" s="458"/>
    </row>
    <row r="5" spans="1:23" ht="22.5" x14ac:dyDescent="0.2">
      <c r="A5" s="459">
        <v>1</v>
      </c>
      <c r="B5" s="460"/>
      <c r="C5" s="460"/>
      <c r="D5" s="460"/>
      <c r="E5" s="460"/>
      <c r="F5" s="460"/>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461" t="s">
        <v>328</v>
      </c>
      <c r="B6" s="461"/>
      <c r="C6" s="461"/>
      <c r="D6" s="461"/>
      <c r="E6" s="461"/>
      <c r="F6" s="461"/>
      <c r="G6" s="461"/>
      <c r="H6" s="461"/>
      <c r="I6" s="461"/>
      <c r="J6" s="461"/>
      <c r="K6" s="461"/>
      <c r="L6" s="461"/>
      <c r="M6" s="461"/>
      <c r="N6" s="462"/>
      <c r="O6" s="462"/>
      <c r="P6" s="462"/>
      <c r="Q6" s="462"/>
      <c r="R6" s="462"/>
      <c r="S6" s="462"/>
      <c r="T6" s="462"/>
      <c r="U6" s="462"/>
      <c r="V6" s="462"/>
      <c r="W6" s="463"/>
    </row>
    <row r="7" spans="1:23" x14ac:dyDescent="0.2">
      <c r="A7" s="464" t="s">
        <v>378</v>
      </c>
      <c r="B7" s="464"/>
      <c r="C7" s="464"/>
      <c r="D7" s="464"/>
      <c r="E7" s="464"/>
      <c r="F7" s="464"/>
      <c r="G7" s="8">
        <v>1</v>
      </c>
      <c r="H7" s="253">
        <v>74620310</v>
      </c>
      <c r="I7" s="253">
        <v>14059645</v>
      </c>
      <c r="J7" s="253">
        <v>0</v>
      </c>
      <c r="K7" s="253">
        <v>0</v>
      </c>
      <c r="L7" s="253">
        <v>0</v>
      </c>
      <c r="M7" s="253">
        <v>0</v>
      </c>
      <c r="N7" s="253">
        <v>14854</v>
      </c>
      <c r="O7" s="253">
        <v>0</v>
      </c>
      <c r="P7" s="253">
        <v>0</v>
      </c>
      <c r="Q7" s="253">
        <v>0</v>
      </c>
      <c r="R7" s="253">
        <v>0</v>
      </c>
      <c r="S7" s="253">
        <v>5534597</v>
      </c>
      <c r="T7" s="253">
        <v>1926442</v>
      </c>
      <c r="U7" s="78">
        <f>H7+I7+J7+K7-L7+M7+N7+O7+P7+Q7+R7+S7+T7</f>
        <v>96155848</v>
      </c>
      <c r="V7" s="77">
        <v>0</v>
      </c>
      <c r="W7" s="78">
        <f>U7+V7</f>
        <v>96155848</v>
      </c>
    </row>
    <row r="8" spans="1:23" x14ac:dyDescent="0.2">
      <c r="A8" s="447" t="s">
        <v>329</v>
      </c>
      <c r="B8" s="447"/>
      <c r="C8" s="447"/>
      <c r="D8" s="447"/>
      <c r="E8" s="447"/>
      <c r="F8" s="447"/>
      <c r="G8" s="8">
        <v>2</v>
      </c>
      <c r="H8" s="253">
        <v>0</v>
      </c>
      <c r="I8" s="253">
        <v>0</v>
      </c>
      <c r="J8" s="253">
        <v>0</v>
      </c>
      <c r="K8" s="253">
        <v>0</v>
      </c>
      <c r="L8" s="253">
        <v>0</v>
      </c>
      <c r="M8" s="253">
        <v>0</v>
      </c>
      <c r="N8" s="253">
        <v>0</v>
      </c>
      <c r="O8" s="253">
        <v>0</v>
      </c>
      <c r="P8" s="253">
        <v>0</v>
      </c>
      <c r="Q8" s="253">
        <v>0</v>
      </c>
      <c r="R8" s="253">
        <v>0</v>
      </c>
      <c r="S8" s="253">
        <v>0</v>
      </c>
      <c r="T8" s="77">
        <v>0</v>
      </c>
      <c r="U8" s="78">
        <f t="shared" ref="U8:U9" si="0">H8+I8+J8+K8-L8+M8+N8+O8+P8+Q8+R8+S8+T8</f>
        <v>0</v>
      </c>
      <c r="V8" s="77">
        <v>0</v>
      </c>
      <c r="W8" s="78">
        <f t="shared" ref="W8:W9" si="1">U8+V8</f>
        <v>0</v>
      </c>
    </row>
    <row r="9" spans="1:23" x14ac:dyDescent="0.2">
      <c r="A9" s="447" t="s">
        <v>330</v>
      </c>
      <c r="B9" s="447"/>
      <c r="C9" s="447"/>
      <c r="D9" s="447"/>
      <c r="E9" s="447"/>
      <c r="F9" s="447"/>
      <c r="G9" s="8">
        <v>3</v>
      </c>
      <c r="H9" s="253">
        <v>0</v>
      </c>
      <c r="I9" s="253">
        <v>0</v>
      </c>
      <c r="J9" s="253">
        <v>0</v>
      </c>
      <c r="K9" s="253">
        <v>0</v>
      </c>
      <c r="L9" s="253">
        <v>0</v>
      </c>
      <c r="M9" s="253">
        <v>0</v>
      </c>
      <c r="N9" s="253">
        <v>0</v>
      </c>
      <c r="O9" s="253">
        <v>0</v>
      </c>
      <c r="P9" s="253">
        <v>0</v>
      </c>
      <c r="Q9" s="253">
        <v>0</v>
      </c>
      <c r="R9" s="253">
        <v>0</v>
      </c>
      <c r="S9" s="253">
        <v>0</v>
      </c>
      <c r="T9" s="77">
        <v>0</v>
      </c>
      <c r="U9" s="78">
        <f t="shared" si="0"/>
        <v>0</v>
      </c>
      <c r="V9" s="77">
        <v>0</v>
      </c>
      <c r="W9" s="78">
        <f t="shared" si="1"/>
        <v>0</v>
      </c>
    </row>
    <row r="10" spans="1:23" ht="22.5" customHeight="1" x14ac:dyDescent="0.2">
      <c r="A10" s="448" t="s">
        <v>379</v>
      </c>
      <c r="B10" s="448"/>
      <c r="C10" s="448"/>
      <c r="D10" s="448"/>
      <c r="E10" s="448"/>
      <c r="F10" s="448"/>
      <c r="G10" s="9">
        <v>4</v>
      </c>
      <c r="H10" s="79">
        <f>H7+H8+H9</f>
        <v>74620310</v>
      </c>
      <c r="I10" s="79">
        <f t="shared" ref="I10:W10" si="2">I7+I8+I9</f>
        <v>14059645</v>
      </c>
      <c r="J10" s="79">
        <f t="shared" si="2"/>
        <v>0</v>
      </c>
      <c r="K10" s="79">
        <f t="shared" si="2"/>
        <v>0</v>
      </c>
      <c r="L10" s="79">
        <f t="shared" si="2"/>
        <v>0</v>
      </c>
      <c r="M10" s="79">
        <f t="shared" si="2"/>
        <v>0</v>
      </c>
      <c r="N10" s="79">
        <f t="shared" si="2"/>
        <v>14854</v>
      </c>
      <c r="O10" s="79">
        <f t="shared" si="2"/>
        <v>0</v>
      </c>
      <c r="P10" s="79">
        <f t="shared" si="2"/>
        <v>0</v>
      </c>
      <c r="Q10" s="79">
        <f t="shared" si="2"/>
        <v>0</v>
      </c>
      <c r="R10" s="79">
        <f t="shared" si="2"/>
        <v>0</v>
      </c>
      <c r="S10" s="79">
        <f t="shared" si="2"/>
        <v>5534597</v>
      </c>
      <c r="T10" s="79">
        <f t="shared" si="2"/>
        <v>1926442</v>
      </c>
      <c r="U10" s="79">
        <f t="shared" si="2"/>
        <v>96155848</v>
      </c>
      <c r="V10" s="79">
        <f t="shared" si="2"/>
        <v>0</v>
      </c>
      <c r="W10" s="79">
        <f t="shared" si="2"/>
        <v>96155848</v>
      </c>
    </row>
    <row r="11" spans="1:23" x14ac:dyDescent="0.2">
      <c r="A11" s="447" t="s">
        <v>331</v>
      </c>
      <c r="B11" s="447"/>
      <c r="C11" s="447"/>
      <c r="D11" s="447"/>
      <c r="E11" s="447"/>
      <c r="F11" s="447"/>
      <c r="G11" s="8">
        <v>5</v>
      </c>
      <c r="H11" s="81">
        <v>0</v>
      </c>
      <c r="I11" s="81">
        <v>0</v>
      </c>
      <c r="J11" s="81">
        <v>0</v>
      </c>
      <c r="K11" s="81">
        <v>0</v>
      </c>
      <c r="L11" s="81">
        <v>0</v>
      </c>
      <c r="M11" s="81">
        <v>0</v>
      </c>
      <c r="N11" s="81">
        <v>0</v>
      </c>
      <c r="O11" s="81">
        <v>0</v>
      </c>
      <c r="P11" s="81">
        <v>0</v>
      </c>
      <c r="Q11" s="81">
        <v>0</v>
      </c>
      <c r="R11" s="81">
        <v>0</v>
      </c>
      <c r="S11" s="81">
        <v>0</v>
      </c>
      <c r="T11" s="77">
        <v>649324</v>
      </c>
      <c r="U11" s="78">
        <f>H11+I11+J11+K11-L11+M11+N11+O11+P11+Q11+R11+S11+T11</f>
        <v>649324</v>
      </c>
      <c r="V11" s="77">
        <v>0</v>
      </c>
      <c r="W11" s="78">
        <f t="shared" ref="W11:W28" si="3">U11+V11</f>
        <v>649324</v>
      </c>
    </row>
    <row r="12" spans="1:23" x14ac:dyDescent="0.2">
      <c r="A12" s="447" t="s">
        <v>332</v>
      </c>
      <c r="B12" s="447"/>
      <c r="C12" s="447"/>
      <c r="D12" s="447"/>
      <c r="E12" s="447"/>
      <c r="F12" s="447"/>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447" t="s">
        <v>333</v>
      </c>
      <c r="B13" s="447"/>
      <c r="C13" s="447"/>
      <c r="D13" s="447"/>
      <c r="E13" s="447"/>
      <c r="F13" s="447"/>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447" t="s">
        <v>334</v>
      </c>
      <c r="B14" s="447"/>
      <c r="C14" s="447"/>
      <c r="D14" s="447"/>
      <c r="E14" s="447"/>
      <c r="F14" s="447"/>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447" t="s">
        <v>335</v>
      </c>
      <c r="B15" s="447"/>
      <c r="C15" s="447"/>
      <c r="D15" s="447"/>
      <c r="E15" s="447"/>
      <c r="F15" s="447"/>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447" t="s">
        <v>336</v>
      </c>
      <c r="B16" s="447"/>
      <c r="C16" s="447"/>
      <c r="D16" s="447"/>
      <c r="E16" s="447"/>
      <c r="F16" s="447"/>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447" t="s">
        <v>337</v>
      </c>
      <c r="B17" s="447"/>
      <c r="C17" s="447"/>
      <c r="D17" s="447"/>
      <c r="E17" s="447"/>
      <c r="F17" s="447"/>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447" t="s">
        <v>338</v>
      </c>
      <c r="B18" s="447"/>
      <c r="C18" s="447"/>
      <c r="D18" s="447"/>
      <c r="E18" s="447"/>
      <c r="F18" s="447"/>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447" t="s">
        <v>339</v>
      </c>
      <c r="B19" s="447"/>
      <c r="C19" s="447"/>
      <c r="D19" s="447"/>
      <c r="E19" s="447"/>
      <c r="F19" s="447"/>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447" t="s">
        <v>340</v>
      </c>
      <c r="B20" s="447"/>
      <c r="C20" s="447"/>
      <c r="D20" s="447"/>
      <c r="E20" s="447"/>
      <c r="F20" s="447"/>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447" t="s">
        <v>341</v>
      </c>
      <c r="B21" s="447"/>
      <c r="C21" s="447"/>
      <c r="D21" s="447"/>
      <c r="E21" s="447"/>
      <c r="F21" s="447"/>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447" t="s">
        <v>342</v>
      </c>
      <c r="B22" s="447"/>
      <c r="C22" s="447"/>
      <c r="D22" s="447"/>
      <c r="E22" s="447"/>
      <c r="F22" s="447"/>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447" t="s">
        <v>343</v>
      </c>
      <c r="B23" s="447"/>
      <c r="C23" s="447"/>
      <c r="D23" s="447"/>
      <c r="E23" s="447"/>
      <c r="F23" s="447"/>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447" t="s">
        <v>344</v>
      </c>
      <c r="B24" s="447"/>
      <c r="C24" s="447"/>
      <c r="D24" s="447"/>
      <c r="E24" s="447"/>
      <c r="F24" s="447"/>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447" t="s">
        <v>345</v>
      </c>
      <c r="B25" s="447"/>
      <c r="C25" s="447"/>
      <c r="D25" s="447"/>
      <c r="E25" s="447"/>
      <c r="F25" s="447"/>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447" t="s">
        <v>346</v>
      </c>
      <c r="B26" s="447"/>
      <c r="C26" s="447"/>
      <c r="D26" s="447"/>
      <c r="E26" s="447"/>
      <c r="F26" s="447"/>
      <c r="G26" s="8">
        <v>20</v>
      </c>
      <c r="H26" s="77">
        <v>0</v>
      </c>
      <c r="I26" s="77">
        <v>0</v>
      </c>
      <c r="J26" s="77">
        <v>0</v>
      </c>
      <c r="K26" s="77">
        <v>0</v>
      </c>
      <c r="L26" s="77">
        <v>0</v>
      </c>
      <c r="M26" s="77">
        <v>0</v>
      </c>
      <c r="N26" s="77">
        <v>0</v>
      </c>
      <c r="O26" s="77">
        <v>0</v>
      </c>
      <c r="P26" s="77">
        <v>0</v>
      </c>
      <c r="Q26" s="77">
        <v>0</v>
      </c>
      <c r="R26" s="77">
        <v>0</v>
      </c>
      <c r="S26" s="77">
        <v>1926442</v>
      </c>
      <c r="T26" s="77">
        <v>0</v>
      </c>
      <c r="U26" s="78">
        <f t="shared" si="4"/>
        <v>1926442</v>
      </c>
      <c r="V26" s="77">
        <v>0</v>
      </c>
      <c r="W26" s="78">
        <f t="shared" si="3"/>
        <v>1926442</v>
      </c>
    </row>
    <row r="27" spans="1:23" x14ac:dyDescent="0.2">
      <c r="A27" s="447" t="s">
        <v>347</v>
      </c>
      <c r="B27" s="447"/>
      <c r="C27" s="447"/>
      <c r="D27" s="447"/>
      <c r="E27" s="447"/>
      <c r="F27" s="447"/>
      <c r="G27" s="8">
        <v>21</v>
      </c>
      <c r="H27" s="77">
        <v>0</v>
      </c>
      <c r="I27" s="77">
        <v>0</v>
      </c>
      <c r="J27" s="77">
        <v>0</v>
      </c>
      <c r="K27" s="77">
        <v>0</v>
      </c>
      <c r="L27" s="77">
        <v>0</v>
      </c>
      <c r="M27" s="77">
        <v>0</v>
      </c>
      <c r="N27" s="77">
        <v>0</v>
      </c>
      <c r="O27" s="77">
        <v>0</v>
      </c>
      <c r="P27" s="77">
        <v>0</v>
      </c>
      <c r="Q27" s="77">
        <v>0</v>
      </c>
      <c r="R27" s="77">
        <v>0</v>
      </c>
      <c r="S27" s="77">
        <v>0</v>
      </c>
      <c r="T27" s="77">
        <v>-1926442</v>
      </c>
      <c r="U27" s="78">
        <f t="shared" si="4"/>
        <v>-1926442</v>
      </c>
      <c r="V27" s="77">
        <v>0</v>
      </c>
      <c r="W27" s="78">
        <f t="shared" si="3"/>
        <v>-1926442</v>
      </c>
    </row>
    <row r="28" spans="1:23" x14ac:dyDescent="0.2">
      <c r="A28" s="447" t="s">
        <v>348</v>
      </c>
      <c r="B28" s="447"/>
      <c r="C28" s="447"/>
      <c r="D28" s="447"/>
      <c r="E28" s="447"/>
      <c r="F28" s="447"/>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465" t="s">
        <v>380</v>
      </c>
      <c r="B29" s="465"/>
      <c r="C29" s="465"/>
      <c r="D29" s="465"/>
      <c r="E29" s="465"/>
      <c r="F29" s="465"/>
      <c r="G29" s="10">
        <v>23</v>
      </c>
      <c r="H29" s="80">
        <f>SUM(H10:H28)</f>
        <v>74620310</v>
      </c>
      <c r="I29" s="80">
        <f t="shared" ref="I29:W29" si="5">SUM(I10:I28)</f>
        <v>14059645</v>
      </c>
      <c r="J29" s="80">
        <f t="shared" si="5"/>
        <v>0</v>
      </c>
      <c r="K29" s="80">
        <f t="shared" si="5"/>
        <v>0</v>
      </c>
      <c r="L29" s="80">
        <f t="shared" si="5"/>
        <v>0</v>
      </c>
      <c r="M29" s="80">
        <f t="shared" si="5"/>
        <v>0</v>
      </c>
      <c r="N29" s="80">
        <f t="shared" si="5"/>
        <v>14854</v>
      </c>
      <c r="O29" s="80">
        <f t="shared" si="5"/>
        <v>0</v>
      </c>
      <c r="P29" s="80">
        <f t="shared" si="5"/>
        <v>0</v>
      </c>
      <c r="Q29" s="80">
        <f t="shared" si="5"/>
        <v>0</v>
      </c>
      <c r="R29" s="80">
        <f t="shared" si="5"/>
        <v>0</v>
      </c>
      <c r="S29" s="80">
        <f t="shared" si="5"/>
        <v>7461039</v>
      </c>
      <c r="T29" s="80">
        <f t="shared" si="5"/>
        <v>649324</v>
      </c>
      <c r="U29" s="80">
        <f t="shared" si="5"/>
        <v>96805172</v>
      </c>
      <c r="V29" s="80">
        <f t="shared" si="5"/>
        <v>0</v>
      </c>
      <c r="W29" s="80">
        <f t="shared" si="5"/>
        <v>96805172</v>
      </c>
    </row>
    <row r="30" spans="1:23" x14ac:dyDescent="0.2">
      <c r="A30" s="466" t="s">
        <v>349</v>
      </c>
      <c r="B30" s="467"/>
      <c r="C30" s="467"/>
      <c r="D30" s="467"/>
      <c r="E30" s="467"/>
      <c r="F30" s="467"/>
      <c r="G30" s="467"/>
      <c r="H30" s="467"/>
      <c r="I30" s="467"/>
      <c r="J30" s="467"/>
      <c r="K30" s="467"/>
      <c r="L30" s="467"/>
      <c r="M30" s="467"/>
      <c r="N30" s="467"/>
      <c r="O30" s="467"/>
      <c r="P30" s="467"/>
      <c r="Q30" s="467"/>
      <c r="R30" s="467"/>
      <c r="S30" s="467"/>
      <c r="T30" s="467"/>
      <c r="U30" s="467"/>
      <c r="V30" s="467"/>
      <c r="W30" s="467"/>
    </row>
    <row r="31" spans="1:23" ht="36.75" customHeight="1" x14ac:dyDescent="0.2">
      <c r="A31" s="468" t="s">
        <v>350</v>
      </c>
      <c r="B31" s="468"/>
      <c r="C31" s="468"/>
      <c r="D31" s="468"/>
      <c r="E31" s="468"/>
      <c r="F31" s="468"/>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468" t="s">
        <v>351</v>
      </c>
      <c r="B32" s="468"/>
      <c r="C32" s="468"/>
      <c r="D32" s="468"/>
      <c r="E32" s="468"/>
      <c r="F32" s="468"/>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649324</v>
      </c>
      <c r="U32" s="79">
        <f t="shared" si="7"/>
        <v>649324</v>
      </c>
      <c r="V32" s="79">
        <f t="shared" si="7"/>
        <v>0</v>
      </c>
      <c r="W32" s="79">
        <f t="shared" si="7"/>
        <v>649324</v>
      </c>
    </row>
    <row r="33" spans="1:23" ht="30.75" customHeight="1" x14ac:dyDescent="0.2">
      <c r="A33" s="469" t="s">
        <v>352</v>
      </c>
      <c r="B33" s="469"/>
      <c r="C33" s="469"/>
      <c r="D33" s="469"/>
      <c r="E33" s="469"/>
      <c r="F33" s="469"/>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1926442</v>
      </c>
      <c r="T33" s="80">
        <f t="shared" si="8"/>
        <v>-1926442</v>
      </c>
      <c r="U33" s="80">
        <f t="shared" si="8"/>
        <v>0</v>
      </c>
      <c r="V33" s="80">
        <f t="shared" si="8"/>
        <v>0</v>
      </c>
      <c r="W33" s="80">
        <f t="shared" si="8"/>
        <v>0</v>
      </c>
    </row>
    <row r="34" spans="1:23" x14ac:dyDescent="0.2">
      <c r="A34" s="466" t="s">
        <v>353</v>
      </c>
      <c r="B34" s="470"/>
      <c r="C34" s="470"/>
      <c r="D34" s="470"/>
      <c r="E34" s="470"/>
      <c r="F34" s="470"/>
      <c r="G34" s="470"/>
      <c r="H34" s="470"/>
      <c r="I34" s="470"/>
      <c r="J34" s="470"/>
      <c r="K34" s="470"/>
      <c r="L34" s="470"/>
      <c r="M34" s="470"/>
      <c r="N34" s="470"/>
      <c r="O34" s="470"/>
      <c r="P34" s="470"/>
      <c r="Q34" s="470"/>
      <c r="R34" s="470"/>
      <c r="S34" s="470"/>
      <c r="T34" s="470"/>
      <c r="U34" s="470"/>
      <c r="V34" s="470"/>
      <c r="W34" s="470"/>
    </row>
    <row r="35" spans="1:23" x14ac:dyDescent="0.2">
      <c r="A35" s="464" t="s">
        <v>381</v>
      </c>
      <c r="B35" s="464"/>
      <c r="C35" s="464"/>
      <c r="D35" s="464"/>
      <c r="E35" s="464"/>
      <c r="F35" s="464"/>
      <c r="G35" s="8">
        <v>27</v>
      </c>
      <c r="H35" s="253">
        <v>74620310</v>
      </c>
      <c r="I35" s="253">
        <v>14059645</v>
      </c>
      <c r="J35" s="253">
        <v>0</v>
      </c>
      <c r="K35" s="253">
        <v>0</v>
      </c>
      <c r="L35" s="253">
        <v>0</v>
      </c>
      <c r="M35" s="253">
        <v>0</v>
      </c>
      <c r="N35" s="253">
        <v>14854</v>
      </c>
      <c r="O35" s="253">
        <v>0</v>
      </c>
      <c r="P35" s="253">
        <v>0</v>
      </c>
      <c r="Q35" s="253">
        <v>0</v>
      </c>
      <c r="R35" s="253">
        <v>0</v>
      </c>
      <c r="S35" s="44">
        <v>7461039</v>
      </c>
      <c r="T35" s="250">
        <v>649324</v>
      </c>
      <c r="U35" s="78">
        <f t="shared" ref="U35:U37" si="9">H35+I35+J35+K35-L35+M35+N35+O35+P35+Q35+R35+S35+T35</f>
        <v>96805172</v>
      </c>
      <c r="V35" s="77">
        <v>0</v>
      </c>
      <c r="W35" s="78">
        <f t="shared" ref="W35:W37" si="10">U35+V35</f>
        <v>96805172</v>
      </c>
    </row>
    <row r="36" spans="1:23" x14ac:dyDescent="0.2">
      <c r="A36" s="447" t="s">
        <v>329</v>
      </c>
      <c r="B36" s="447"/>
      <c r="C36" s="447"/>
      <c r="D36" s="447"/>
      <c r="E36" s="447"/>
      <c r="F36" s="447"/>
      <c r="G36" s="8">
        <v>28</v>
      </c>
      <c r="H36" s="253">
        <v>0</v>
      </c>
      <c r="I36" s="253">
        <v>0</v>
      </c>
      <c r="J36" s="253">
        <v>0</v>
      </c>
      <c r="K36" s="253">
        <v>0</v>
      </c>
      <c r="L36" s="253">
        <v>0</v>
      </c>
      <c r="M36" s="253">
        <v>0</v>
      </c>
      <c r="N36" s="253">
        <v>0</v>
      </c>
      <c r="O36" s="253">
        <v>0</v>
      </c>
      <c r="P36" s="253">
        <v>0</v>
      </c>
      <c r="Q36" s="253">
        <v>0</v>
      </c>
      <c r="R36" s="253">
        <v>0</v>
      </c>
      <c r="S36" s="253">
        <v>0</v>
      </c>
      <c r="T36" s="77">
        <v>0</v>
      </c>
      <c r="U36" s="78">
        <f t="shared" si="9"/>
        <v>0</v>
      </c>
      <c r="V36" s="77">
        <v>0</v>
      </c>
      <c r="W36" s="78">
        <f t="shared" si="10"/>
        <v>0</v>
      </c>
    </row>
    <row r="37" spans="1:23" x14ac:dyDescent="0.2">
      <c r="A37" s="447" t="s">
        <v>330</v>
      </c>
      <c r="B37" s="447"/>
      <c r="C37" s="447"/>
      <c r="D37" s="447"/>
      <c r="E37" s="447"/>
      <c r="F37" s="447"/>
      <c r="G37" s="8">
        <v>29</v>
      </c>
      <c r="H37" s="253">
        <v>0</v>
      </c>
      <c r="I37" s="253">
        <v>0</v>
      </c>
      <c r="J37" s="253">
        <v>0</v>
      </c>
      <c r="K37" s="253">
        <v>0</v>
      </c>
      <c r="L37" s="253">
        <v>0</v>
      </c>
      <c r="M37" s="253">
        <v>0</v>
      </c>
      <c r="N37" s="253">
        <v>0</v>
      </c>
      <c r="O37" s="253">
        <v>0</v>
      </c>
      <c r="P37" s="253">
        <v>0</v>
      </c>
      <c r="Q37" s="253">
        <v>0</v>
      </c>
      <c r="R37" s="253">
        <v>0</v>
      </c>
      <c r="S37" s="253">
        <v>0</v>
      </c>
      <c r="T37" s="77">
        <v>0</v>
      </c>
      <c r="U37" s="78">
        <f t="shared" si="9"/>
        <v>0</v>
      </c>
      <c r="V37" s="77">
        <v>0</v>
      </c>
      <c r="W37" s="78">
        <f t="shared" si="10"/>
        <v>0</v>
      </c>
    </row>
    <row r="38" spans="1:23" ht="25.5" customHeight="1" x14ac:dyDescent="0.2">
      <c r="A38" s="448" t="s">
        <v>382</v>
      </c>
      <c r="B38" s="448"/>
      <c r="C38" s="448"/>
      <c r="D38" s="448"/>
      <c r="E38" s="448"/>
      <c r="F38" s="448"/>
      <c r="G38" s="9">
        <v>30</v>
      </c>
      <c r="H38" s="79">
        <f>H35+H36+H37</f>
        <v>74620310</v>
      </c>
      <c r="I38" s="79">
        <f t="shared" ref="I38:W38" si="11">I35+I36+I37</f>
        <v>14059645</v>
      </c>
      <c r="J38" s="79">
        <f t="shared" si="11"/>
        <v>0</v>
      </c>
      <c r="K38" s="79">
        <f t="shared" si="11"/>
        <v>0</v>
      </c>
      <c r="L38" s="79">
        <f t="shared" si="11"/>
        <v>0</v>
      </c>
      <c r="M38" s="79">
        <f t="shared" si="11"/>
        <v>0</v>
      </c>
      <c r="N38" s="79">
        <f t="shared" si="11"/>
        <v>14854</v>
      </c>
      <c r="O38" s="79">
        <f t="shared" si="11"/>
        <v>0</v>
      </c>
      <c r="P38" s="79">
        <f t="shared" si="11"/>
        <v>0</v>
      </c>
      <c r="Q38" s="79">
        <f t="shared" si="11"/>
        <v>0</v>
      </c>
      <c r="R38" s="79">
        <f t="shared" si="11"/>
        <v>0</v>
      </c>
      <c r="S38" s="79">
        <f t="shared" si="11"/>
        <v>7461039</v>
      </c>
      <c r="T38" s="79">
        <f t="shared" si="11"/>
        <v>649324</v>
      </c>
      <c r="U38" s="79">
        <f t="shared" si="11"/>
        <v>96805172</v>
      </c>
      <c r="V38" s="79">
        <f t="shared" si="11"/>
        <v>0</v>
      </c>
      <c r="W38" s="79">
        <f t="shared" si="11"/>
        <v>96805172</v>
      </c>
    </row>
    <row r="39" spans="1:23" x14ac:dyDescent="0.2">
      <c r="A39" s="447" t="s">
        <v>331</v>
      </c>
      <c r="B39" s="447"/>
      <c r="C39" s="447"/>
      <c r="D39" s="447"/>
      <c r="E39" s="447"/>
      <c r="F39" s="447"/>
      <c r="G39" s="8">
        <v>31</v>
      </c>
      <c r="H39" s="81">
        <v>0</v>
      </c>
      <c r="I39" s="81">
        <v>0</v>
      </c>
      <c r="J39" s="81">
        <v>0</v>
      </c>
      <c r="K39" s="81">
        <v>0</v>
      </c>
      <c r="L39" s="81">
        <v>0</v>
      </c>
      <c r="M39" s="81">
        <v>0</v>
      </c>
      <c r="N39" s="81">
        <v>0</v>
      </c>
      <c r="O39" s="81">
        <v>0</v>
      </c>
      <c r="P39" s="81">
        <v>0</v>
      </c>
      <c r="Q39" s="81">
        <v>0</v>
      </c>
      <c r="R39" s="81">
        <v>0</v>
      </c>
      <c r="S39" s="81">
        <v>0</v>
      </c>
      <c r="T39" s="44">
        <v>-3103899</v>
      </c>
      <c r="U39" s="78">
        <f t="shared" ref="U39:U56" si="12">H39+I39+J39+K39-L39+M39+N39+O39+P39+Q39+R39+S39+T39</f>
        <v>-3103899</v>
      </c>
      <c r="V39" s="77">
        <v>0</v>
      </c>
      <c r="W39" s="78">
        <f t="shared" ref="W39:W56" si="13">U39+V39</f>
        <v>-3103899</v>
      </c>
    </row>
    <row r="40" spans="1:23" x14ac:dyDescent="0.2">
      <c r="A40" s="447" t="s">
        <v>332</v>
      </c>
      <c r="B40" s="447"/>
      <c r="C40" s="447"/>
      <c r="D40" s="447"/>
      <c r="E40" s="447"/>
      <c r="F40" s="447"/>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447" t="s">
        <v>354</v>
      </c>
      <c r="B41" s="447"/>
      <c r="C41" s="447"/>
      <c r="D41" s="447"/>
      <c r="E41" s="447"/>
      <c r="F41" s="447"/>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447" t="s">
        <v>334</v>
      </c>
      <c r="B42" s="447"/>
      <c r="C42" s="447"/>
      <c r="D42" s="447"/>
      <c r="E42" s="447"/>
      <c r="F42" s="447"/>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447" t="s">
        <v>335</v>
      </c>
      <c r="B43" s="447"/>
      <c r="C43" s="447"/>
      <c r="D43" s="447"/>
      <c r="E43" s="447"/>
      <c r="F43" s="447"/>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447" t="s">
        <v>336</v>
      </c>
      <c r="B44" s="447"/>
      <c r="C44" s="447"/>
      <c r="D44" s="447"/>
      <c r="E44" s="447"/>
      <c r="F44" s="447"/>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447" t="s">
        <v>355</v>
      </c>
      <c r="B45" s="447"/>
      <c r="C45" s="447"/>
      <c r="D45" s="447"/>
      <c r="E45" s="447"/>
      <c r="F45" s="447"/>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447" t="s">
        <v>338</v>
      </c>
      <c r="B46" s="447"/>
      <c r="C46" s="447"/>
      <c r="D46" s="447"/>
      <c r="E46" s="447"/>
      <c r="F46" s="447"/>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447" t="s">
        <v>339</v>
      </c>
      <c r="B47" s="447"/>
      <c r="C47" s="447"/>
      <c r="D47" s="447"/>
      <c r="E47" s="447"/>
      <c r="F47" s="447"/>
      <c r="G47" s="8">
        <v>39</v>
      </c>
      <c r="H47" s="77">
        <v>0</v>
      </c>
      <c r="I47" s="77">
        <v>0</v>
      </c>
      <c r="J47" s="77">
        <v>0</v>
      </c>
      <c r="K47" s="77">
        <v>0</v>
      </c>
      <c r="L47" s="77">
        <v>0</v>
      </c>
      <c r="M47" s="77">
        <v>0</v>
      </c>
      <c r="N47" s="77">
        <v>0</v>
      </c>
      <c r="O47" s="77">
        <v>0</v>
      </c>
      <c r="P47" s="77">
        <v>0</v>
      </c>
      <c r="Q47" s="77">
        <v>0</v>
      </c>
      <c r="R47" s="77">
        <v>0</v>
      </c>
      <c r="S47" s="77">
        <v>0</v>
      </c>
      <c r="T47" s="77">
        <v>37841</v>
      </c>
      <c r="U47" s="78">
        <f t="shared" si="12"/>
        <v>37841</v>
      </c>
      <c r="V47" s="77">
        <v>0</v>
      </c>
      <c r="W47" s="78">
        <f t="shared" si="13"/>
        <v>37841</v>
      </c>
    </row>
    <row r="48" spans="1:23" x14ac:dyDescent="0.2">
      <c r="A48" s="447" t="s">
        <v>340</v>
      </c>
      <c r="B48" s="447"/>
      <c r="C48" s="447"/>
      <c r="D48" s="447"/>
      <c r="E48" s="447"/>
      <c r="F48" s="447"/>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447" t="s">
        <v>356</v>
      </c>
      <c r="B49" s="447"/>
      <c r="C49" s="447"/>
      <c r="D49" s="447"/>
      <c r="E49" s="447"/>
      <c r="F49" s="447"/>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447" t="s">
        <v>342</v>
      </c>
      <c r="B50" s="447"/>
      <c r="C50" s="447"/>
      <c r="D50" s="447"/>
      <c r="E50" s="447"/>
      <c r="F50" s="447"/>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447" t="s">
        <v>357</v>
      </c>
      <c r="B51" s="447"/>
      <c r="C51" s="447"/>
      <c r="D51" s="447"/>
      <c r="E51" s="447"/>
      <c r="F51" s="447"/>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447" t="s">
        <v>344</v>
      </c>
      <c r="B52" s="447"/>
      <c r="C52" s="447"/>
      <c r="D52" s="447"/>
      <c r="E52" s="447"/>
      <c r="F52" s="447"/>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447" t="s">
        <v>345</v>
      </c>
      <c r="B53" s="447"/>
      <c r="C53" s="447"/>
      <c r="D53" s="447"/>
      <c r="E53" s="447"/>
      <c r="F53" s="447"/>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447" t="s">
        <v>346</v>
      </c>
      <c r="B54" s="447"/>
      <c r="C54" s="447"/>
      <c r="D54" s="447"/>
      <c r="E54" s="447"/>
      <c r="F54" s="447"/>
      <c r="G54" s="8">
        <v>46</v>
      </c>
      <c r="H54" s="77">
        <v>0</v>
      </c>
      <c r="I54" s="77">
        <v>0</v>
      </c>
      <c r="J54" s="77">
        <v>0</v>
      </c>
      <c r="K54" s="77">
        <v>0</v>
      </c>
      <c r="L54" s="77">
        <v>0</v>
      </c>
      <c r="M54" s="77">
        <v>0</v>
      </c>
      <c r="N54" s="77">
        <v>0</v>
      </c>
      <c r="O54" s="77">
        <v>0</v>
      </c>
      <c r="P54" s="77">
        <v>0</v>
      </c>
      <c r="Q54" s="77">
        <v>0</v>
      </c>
      <c r="R54" s="77">
        <v>0</v>
      </c>
      <c r="S54" s="250">
        <v>649324</v>
      </c>
      <c r="T54" s="77">
        <v>0</v>
      </c>
      <c r="U54" s="78">
        <f t="shared" si="12"/>
        <v>649324</v>
      </c>
      <c r="V54" s="77">
        <v>0</v>
      </c>
      <c r="W54" s="78">
        <f t="shared" si="13"/>
        <v>649324</v>
      </c>
    </row>
    <row r="55" spans="1:23" x14ac:dyDescent="0.2">
      <c r="A55" s="447" t="s">
        <v>347</v>
      </c>
      <c r="B55" s="447"/>
      <c r="C55" s="447"/>
      <c r="D55" s="447"/>
      <c r="E55" s="447"/>
      <c r="F55" s="447"/>
      <c r="G55" s="8">
        <v>47</v>
      </c>
      <c r="H55" s="77">
        <v>0</v>
      </c>
      <c r="I55" s="77">
        <v>0</v>
      </c>
      <c r="J55" s="77">
        <v>0</v>
      </c>
      <c r="K55" s="77">
        <v>0</v>
      </c>
      <c r="L55" s="77">
        <v>0</v>
      </c>
      <c r="M55" s="77">
        <v>0</v>
      </c>
      <c r="N55" s="77">
        <v>0</v>
      </c>
      <c r="O55" s="77">
        <v>0</v>
      </c>
      <c r="P55" s="77">
        <v>0</v>
      </c>
      <c r="Q55" s="77">
        <v>0</v>
      </c>
      <c r="R55" s="77">
        <v>0</v>
      </c>
      <c r="S55" s="77">
        <v>0</v>
      </c>
      <c r="T55" s="77">
        <v>-649324</v>
      </c>
      <c r="U55" s="78">
        <f t="shared" si="12"/>
        <v>-649324</v>
      </c>
      <c r="V55" s="77">
        <v>0</v>
      </c>
      <c r="W55" s="78">
        <f t="shared" si="13"/>
        <v>-649324</v>
      </c>
    </row>
    <row r="56" spans="1:23" x14ac:dyDescent="0.2">
      <c r="A56" s="447" t="s">
        <v>348</v>
      </c>
      <c r="B56" s="447"/>
      <c r="C56" s="447"/>
      <c r="D56" s="447"/>
      <c r="E56" s="447"/>
      <c r="F56" s="447"/>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465" t="s">
        <v>383</v>
      </c>
      <c r="B57" s="465"/>
      <c r="C57" s="465"/>
      <c r="D57" s="465"/>
      <c r="E57" s="465"/>
      <c r="F57" s="465"/>
      <c r="G57" s="10">
        <v>49</v>
      </c>
      <c r="H57" s="80">
        <f>SUM(H38:H56)</f>
        <v>74620310</v>
      </c>
      <c r="I57" s="80">
        <f t="shared" ref="I57:W57" si="14">SUM(I38:I56)</f>
        <v>14059645</v>
      </c>
      <c r="J57" s="80">
        <f t="shared" si="14"/>
        <v>0</v>
      </c>
      <c r="K57" s="80">
        <f t="shared" si="14"/>
        <v>0</v>
      </c>
      <c r="L57" s="80">
        <f t="shared" si="14"/>
        <v>0</v>
      </c>
      <c r="M57" s="80">
        <f t="shared" si="14"/>
        <v>0</v>
      </c>
      <c r="N57" s="80">
        <f t="shared" si="14"/>
        <v>14854</v>
      </c>
      <c r="O57" s="80">
        <f t="shared" si="14"/>
        <v>0</v>
      </c>
      <c r="P57" s="80">
        <f t="shared" si="14"/>
        <v>0</v>
      </c>
      <c r="Q57" s="80">
        <f t="shared" si="14"/>
        <v>0</v>
      </c>
      <c r="R57" s="80">
        <f t="shared" si="14"/>
        <v>0</v>
      </c>
      <c r="S57" s="80">
        <f t="shared" si="14"/>
        <v>8110363</v>
      </c>
      <c r="T57" s="80">
        <f t="shared" si="14"/>
        <v>-3066058</v>
      </c>
      <c r="U57" s="80">
        <f t="shared" si="14"/>
        <v>93739114</v>
      </c>
      <c r="V57" s="80">
        <f t="shared" si="14"/>
        <v>0</v>
      </c>
      <c r="W57" s="80">
        <f t="shared" si="14"/>
        <v>93739114</v>
      </c>
    </row>
    <row r="58" spans="1:23" x14ac:dyDescent="0.2">
      <c r="A58" s="466" t="s">
        <v>349</v>
      </c>
      <c r="B58" s="467"/>
      <c r="C58" s="467"/>
      <c r="D58" s="467"/>
      <c r="E58" s="467"/>
      <c r="F58" s="467"/>
      <c r="G58" s="467"/>
      <c r="H58" s="467"/>
      <c r="I58" s="467"/>
      <c r="J58" s="467"/>
      <c r="K58" s="467"/>
      <c r="L58" s="467"/>
      <c r="M58" s="467"/>
      <c r="N58" s="467"/>
      <c r="O58" s="467"/>
      <c r="P58" s="467"/>
      <c r="Q58" s="467"/>
      <c r="R58" s="467"/>
      <c r="S58" s="467"/>
      <c r="T58" s="467"/>
      <c r="U58" s="467"/>
      <c r="V58" s="467"/>
      <c r="W58" s="467"/>
    </row>
    <row r="59" spans="1:23" ht="31.5" customHeight="1" x14ac:dyDescent="0.2">
      <c r="A59" s="468" t="s">
        <v>358</v>
      </c>
      <c r="B59" s="468"/>
      <c r="C59" s="468"/>
      <c r="D59" s="468"/>
      <c r="E59" s="468"/>
      <c r="F59" s="468"/>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37841</v>
      </c>
      <c r="U59" s="79">
        <f t="shared" si="15"/>
        <v>37841</v>
      </c>
      <c r="V59" s="79">
        <f t="shared" si="15"/>
        <v>0</v>
      </c>
      <c r="W59" s="79">
        <f t="shared" si="15"/>
        <v>37841</v>
      </c>
    </row>
    <row r="60" spans="1:23" ht="27.75" customHeight="1" x14ac:dyDescent="0.2">
      <c r="A60" s="468" t="s">
        <v>359</v>
      </c>
      <c r="B60" s="468"/>
      <c r="C60" s="468"/>
      <c r="D60" s="468"/>
      <c r="E60" s="468"/>
      <c r="F60" s="468"/>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-3066058</v>
      </c>
      <c r="U60" s="79">
        <f t="shared" si="16"/>
        <v>-3066058</v>
      </c>
      <c r="V60" s="79">
        <f t="shared" si="16"/>
        <v>0</v>
      </c>
      <c r="W60" s="79">
        <f t="shared" si="16"/>
        <v>-3066058</v>
      </c>
    </row>
    <row r="61" spans="1:23" ht="29.25" customHeight="1" x14ac:dyDescent="0.2">
      <c r="A61" s="469" t="s">
        <v>360</v>
      </c>
      <c r="B61" s="469"/>
      <c r="C61" s="469"/>
      <c r="D61" s="469"/>
      <c r="E61" s="469"/>
      <c r="F61" s="469"/>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649324</v>
      </c>
      <c r="T61" s="80">
        <f t="shared" si="17"/>
        <v>-649324</v>
      </c>
      <c r="U61" s="80">
        <f t="shared" si="17"/>
        <v>0</v>
      </c>
      <c r="V61" s="80">
        <f t="shared" si="17"/>
        <v>0</v>
      </c>
      <c r="W61" s="80">
        <f t="shared" si="17"/>
        <v>0</v>
      </c>
    </row>
  </sheetData>
  <sheetProtection algorithmName="SHA-512" hashValue="66QoeteaRhY2XeyG95LPzSsxb+JiQ1f0zOE+qUMwIVDpg0puduMh0CjqzioLWY/CenHWmMKEjzclJO6Fv/kIXQ==" saltValue="pDGLBxRjdfDqO2I8p8kRJ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46"/>
  <sheetViews>
    <sheetView zoomScale="75" zoomScaleNormal="75" workbookViewId="0">
      <selection sqref="A1:G30"/>
    </sheetView>
  </sheetViews>
  <sheetFormatPr defaultRowHeight="12.75" x14ac:dyDescent="0.2"/>
  <cols>
    <col min="1" max="1" width="45.42578125" customWidth="1"/>
    <col min="2" max="2" width="11.7109375" bestFit="1" customWidth="1"/>
    <col min="3" max="3" width="13.7109375" customWidth="1"/>
    <col min="5" max="5" width="10.28515625" bestFit="1" customWidth="1"/>
    <col min="6" max="6" width="7.5703125" bestFit="1" customWidth="1"/>
    <col min="7" max="7" width="121.140625" customWidth="1"/>
  </cols>
  <sheetData>
    <row r="1" spans="1:7" s="119" customFormat="1" x14ac:dyDescent="0.2">
      <c r="A1" s="471" t="s">
        <v>451</v>
      </c>
      <c r="B1" s="472"/>
      <c r="C1" s="472"/>
      <c r="D1" s="472"/>
      <c r="E1" s="472"/>
      <c r="F1" s="472"/>
      <c r="G1" s="472"/>
    </row>
    <row r="2" spans="1:7" s="119" customFormat="1" x14ac:dyDescent="0.2">
      <c r="A2" s="472"/>
      <c r="B2" s="472"/>
      <c r="C2" s="472"/>
      <c r="D2" s="472"/>
      <c r="E2" s="472"/>
      <c r="F2" s="472"/>
      <c r="G2" s="472"/>
    </row>
    <row r="3" spans="1:7" s="119" customFormat="1" x14ac:dyDescent="0.2">
      <c r="A3" s="472"/>
      <c r="B3" s="472"/>
      <c r="C3" s="472"/>
      <c r="D3" s="472"/>
      <c r="E3" s="472"/>
      <c r="F3" s="472"/>
      <c r="G3" s="472"/>
    </row>
    <row r="4" spans="1:7" s="119" customFormat="1" x14ac:dyDescent="0.2">
      <c r="A4" s="472"/>
      <c r="B4" s="472"/>
      <c r="C4" s="472"/>
      <c r="D4" s="472"/>
      <c r="E4" s="472"/>
      <c r="F4" s="472"/>
      <c r="G4" s="472"/>
    </row>
    <row r="5" spans="1:7" s="119" customFormat="1" x14ac:dyDescent="0.2">
      <c r="A5" s="472"/>
      <c r="B5" s="472"/>
      <c r="C5" s="472"/>
      <c r="D5" s="472"/>
      <c r="E5" s="472"/>
      <c r="F5" s="472"/>
      <c r="G5" s="472"/>
    </row>
    <row r="6" spans="1:7" s="119" customFormat="1" x14ac:dyDescent="0.2">
      <c r="A6" s="472"/>
      <c r="B6" s="472"/>
      <c r="C6" s="472"/>
      <c r="D6" s="472"/>
      <c r="E6" s="472"/>
      <c r="F6" s="472"/>
      <c r="G6" s="472"/>
    </row>
    <row r="7" spans="1:7" s="119" customFormat="1" x14ac:dyDescent="0.2">
      <c r="A7" s="472"/>
      <c r="B7" s="472"/>
      <c r="C7" s="472"/>
      <c r="D7" s="472"/>
      <c r="E7" s="472"/>
      <c r="F7" s="472"/>
      <c r="G7" s="472"/>
    </row>
    <row r="8" spans="1:7" s="119" customFormat="1" x14ac:dyDescent="0.2">
      <c r="A8" s="472"/>
      <c r="B8" s="472"/>
      <c r="C8" s="472"/>
      <c r="D8" s="472"/>
      <c r="E8" s="472"/>
      <c r="F8" s="472"/>
      <c r="G8" s="472"/>
    </row>
    <row r="9" spans="1:7" s="119" customFormat="1" x14ac:dyDescent="0.2">
      <c r="A9" s="472"/>
      <c r="B9" s="472"/>
      <c r="C9" s="472"/>
      <c r="D9" s="472"/>
      <c r="E9" s="472"/>
      <c r="F9" s="472"/>
      <c r="G9" s="472"/>
    </row>
    <row r="10" spans="1:7" s="119" customFormat="1" x14ac:dyDescent="0.2">
      <c r="A10" s="472"/>
      <c r="B10" s="472"/>
      <c r="C10" s="472"/>
      <c r="D10" s="472"/>
      <c r="E10" s="472"/>
      <c r="F10" s="472"/>
      <c r="G10" s="472"/>
    </row>
    <row r="11" spans="1:7" s="119" customFormat="1" x14ac:dyDescent="0.2">
      <c r="A11" s="472"/>
      <c r="B11" s="472"/>
      <c r="C11" s="472"/>
      <c r="D11" s="472"/>
      <c r="E11" s="472"/>
      <c r="F11" s="472"/>
      <c r="G11" s="472"/>
    </row>
    <row r="12" spans="1:7" s="119" customFormat="1" x14ac:dyDescent="0.2">
      <c r="A12" s="472"/>
      <c r="B12" s="472"/>
      <c r="C12" s="472"/>
      <c r="D12" s="472"/>
      <c r="E12" s="472"/>
      <c r="F12" s="472"/>
      <c r="G12" s="472"/>
    </row>
    <row r="13" spans="1:7" s="119" customFormat="1" x14ac:dyDescent="0.2">
      <c r="A13" s="472"/>
      <c r="B13" s="472"/>
      <c r="C13" s="472"/>
      <c r="D13" s="472"/>
      <c r="E13" s="472"/>
      <c r="F13" s="472"/>
      <c r="G13" s="472"/>
    </row>
    <row r="14" spans="1:7" s="119" customFormat="1" x14ac:dyDescent="0.2">
      <c r="A14" s="472"/>
      <c r="B14" s="472"/>
      <c r="C14" s="472"/>
      <c r="D14" s="472"/>
      <c r="E14" s="472"/>
      <c r="F14" s="472"/>
      <c r="G14" s="472"/>
    </row>
    <row r="15" spans="1:7" s="119" customFormat="1" ht="161.25" customHeight="1" x14ac:dyDescent="0.2">
      <c r="A15" s="472"/>
      <c r="B15" s="472"/>
      <c r="C15" s="472"/>
      <c r="D15" s="472"/>
      <c r="E15" s="472"/>
      <c r="F15" s="472"/>
      <c r="G15" s="472"/>
    </row>
    <row r="16" spans="1:7" s="119" customFormat="1" x14ac:dyDescent="0.2">
      <c r="A16" s="472"/>
      <c r="B16" s="472"/>
      <c r="C16" s="472"/>
      <c r="D16" s="472"/>
      <c r="E16" s="472"/>
      <c r="F16" s="472"/>
      <c r="G16" s="472"/>
    </row>
    <row r="17" spans="1:7" s="119" customFormat="1" x14ac:dyDescent="0.2">
      <c r="A17" s="472"/>
      <c r="B17" s="472"/>
      <c r="C17" s="472"/>
      <c r="D17" s="472"/>
      <c r="E17" s="472"/>
      <c r="F17" s="472"/>
      <c r="G17" s="472"/>
    </row>
    <row r="18" spans="1:7" s="119" customFormat="1" x14ac:dyDescent="0.2">
      <c r="A18" s="472"/>
      <c r="B18" s="472"/>
      <c r="C18" s="472"/>
      <c r="D18" s="472"/>
      <c r="E18" s="472"/>
      <c r="F18" s="472"/>
      <c r="G18" s="472"/>
    </row>
    <row r="19" spans="1:7" s="119" customFormat="1" x14ac:dyDescent="0.2">
      <c r="A19" s="472"/>
      <c r="B19" s="472"/>
      <c r="C19" s="472"/>
      <c r="D19" s="472"/>
      <c r="E19" s="472"/>
      <c r="F19" s="472"/>
      <c r="G19" s="472"/>
    </row>
    <row r="20" spans="1:7" s="119" customFormat="1" x14ac:dyDescent="0.2">
      <c r="A20" s="472"/>
      <c r="B20" s="472"/>
      <c r="C20" s="472"/>
      <c r="D20" s="472"/>
      <c r="E20" s="472"/>
      <c r="F20" s="472"/>
      <c r="G20" s="472"/>
    </row>
    <row r="21" spans="1:7" s="119" customFormat="1" x14ac:dyDescent="0.2">
      <c r="A21" s="472"/>
      <c r="B21" s="472"/>
      <c r="C21" s="472"/>
      <c r="D21" s="472"/>
      <c r="E21" s="472"/>
      <c r="F21" s="472"/>
      <c r="G21" s="472"/>
    </row>
    <row r="22" spans="1:7" s="119" customFormat="1" x14ac:dyDescent="0.2">
      <c r="A22" s="472"/>
      <c r="B22" s="472"/>
      <c r="C22" s="472"/>
      <c r="D22" s="472"/>
      <c r="E22" s="472"/>
      <c r="F22" s="472"/>
      <c r="G22" s="472"/>
    </row>
    <row r="23" spans="1:7" s="119" customFormat="1" x14ac:dyDescent="0.2">
      <c r="A23" s="472"/>
      <c r="B23" s="472"/>
      <c r="C23" s="472"/>
      <c r="D23" s="472"/>
      <c r="E23" s="472"/>
      <c r="F23" s="472"/>
      <c r="G23" s="472"/>
    </row>
    <row r="24" spans="1:7" s="119" customFormat="1" x14ac:dyDescent="0.2">
      <c r="A24" s="472"/>
      <c r="B24" s="472"/>
      <c r="C24" s="472"/>
      <c r="D24" s="472"/>
      <c r="E24" s="472"/>
      <c r="F24" s="472"/>
      <c r="G24" s="472"/>
    </row>
    <row r="25" spans="1:7" s="119" customFormat="1" x14ac:dyDescent="0.2">
      <c r="A25" s="472"/>
      <c r="B25" s="472"/>
      <c r="C25" s="472"/>
      <c r="D25" s="472"/>
      <c r="E25" s="472"/>
      <c r="F25" s="472"/>
      <c r="G25" s="472"/>
    </row>
    <row r="26" spans="1:7" s="119" customFormat="1" x14ac:dyDescent="0.2">
      <c r="A26" s="472"/>
      <c r="B26" s="472"/>
      <c r="C26" s="472"/>
      <c r="D26" s="472"/>
      <c r="E26" s="472"/>
      <c r="F26" s="472"/>
      <c r="G26" s="472"/>
    </row>
    <row r="27" spans="1:7" s="119" customFormat="1" x14ac:dyDescent="0.2">
      <c r="A27" s="472"/>
      <c r="B27" s="472"/>
      <c r="C27" s="472"/>
      <c r="D27" s="472"/>
      <c r="E27" s="472"/>
      <c r="F27" s="472"/>
      <c r="G27" s="472"/>
    </row>
    <row r="28" spans="1:7" s="119" customFormat="1" ht="103.5" customHeight="1" x14ac:dyDescent="0.2">
      <c r="A28" s="472"/>
      <c r="B28" s="472"/>
      <c r="C28" s="472"/>
      <c r="D28" s="472"/>
      <c r="E28" s="472"/>
      <c r="F28" s="472"/>
      <c r="G28" s="472"/>
    </row>
    <row r="29" spans="1:7" s="119" customFormat="1" ht="57" customHeight="1" x14ac:dyDescent="0.2">
      <c r="A29" s="472"/>
      <c r="B29" s="472"/>
      <c r="C29" s="472"/>
      <c r="D29" s="472"/>
      <c r="E29" s="472"/>
      <c r="F29" s="472"/>
      <c r="G29" s="472"/>
    </row>
    <row r="30" spans="1:7" s="119" customFormat="1" ht="342.75" customHeight="1" x14ac:dyDescent="0.2">
      <c r="A30" s="472"/>
      <c r="B30" s="472"/>
      <c r="C30" s="472"/>
      <c r="D30" s="472"/>
      <c r="E30" s="472"/>
      <c r="F30" s="472"/>
      <c r="G30" s="472"/>
    </row>
    <row r="31" spans="1:7" s="119" customFormat="1" ht="12" customHeight="1" x14ac:dyDescent="0.2">
      <c r="A31" s="120"/>
      <c r="B31" s="120"/>
      <c r="C31" s="120"/>
      <c r="D31" s="120"/>
      <c r="E31" s="120"/>
      <c r="F31" s="120"/>
      <c r="G31" s="120"/>
    </row>
    <row r="32" spans="1:7" s="119" customFormat="1" x14ac:dyDescent="0.2">
      <c r="A32" s="121"/>
      <c r="B32" s="121"/>
      <c r="C32" s="121"/>
      <c r="D32" s="121"/>
      <c r="E32" s="121"/>
      <c r="F32" s="121"/>
      <c r="G32" s="121"/>
    </row>
    <row r="33" spans="1:7" s="119" customFormat="1" x14ac:dyDescent="0.2">
      <c r="A33" s="121"/>
      <c r="B33" s="121"/>
      <c r="C33" s="121"/>
      <c r="D33" s="121"/>
      <c r="E33" s="121"/>
      <c r="F33" s="121"/>
      <c r="G33" s="121"/>
    </row>
    <row r="34" spans="1:7" s="119" customFormat="1" ht="25.9" customHeight="1" x14ac:dyDescent="0.2">
      <c r="A34" s="473"/>
      <c r="B34" s="473"/>
      <c r="C34" s="473"/>
      <c r="D34" s="473"/>
      <c r="E34" s="473"/>
      <c r="F34" s="473"/>
      <c r="G34" s="473"/>
    </row>
    <row r="35" spans="1:7" x14ac:dyDescent="0.2">
      <c r="A35" s="121"/>
      <c r="B35" s="122"/>
      <c r="C35" s="122"/>
      <c r="D35" s="122"/>
      <c r="E35" s="122"/>
      <c r="F35" s="122"/>
      <c r="G35" s="122"/>
    </row>
    <row r="36" spans="1:7" x14ac:dyDescent="0.2">
      <c r="A36" s="123"/>
      <c r="B36" s="122"/>
      <c r="C36" s="122"/>
      <c r="D36" s="122"/>
      <c r="E36" s="122"/>
      <c r="F36" s="122"/>
      <c r="G36" s="122"/>
    </row>
    <row r="37" spans="1:7" x14ac:dyDescent="0.2">
      <c r="A37" s="123"/>
      <c r="B37" s="122"/>
      <c r="C37" s="122"/>
      <c r="D37" s="122"/>
      <c r="E37" s="122"/>
      <c r="F37" s="122"/>
      <c r="G37" s="122"/>
    </row>
    <row r="38" spans="1:7" x14ac:dyDescent="0.2">
      <c r="A38" s="124"/>
      <c r="B38" s="124"/>
      <c r="C38" s="124"/>
      <c r="D38" s="124"/>
      <c r="E38" s="124"/>
      <c r="F38" s="124"/>
      <c r="G38" s="124"/>
    </row>
    <row r="39" spans="1:7" ht="15.75" x14ac:dyDescent="0.25">
      <c r="A39" s="125"/>
      <c r="B39" s="126"/>
      <c r="C39" s="126"/>
      <c r="D39" s="126"/>
      <c r="E39" s="127"/>
      <c r="F39" s="128"/>
      <c r="G39" s="128"/>
    </row>
    <row r="40" spans="1:7" x14ac:dyDescent="0.2">
      <c r="A40" s="129"/>
      <c r="B40" s="126"/>
      <c r="C40" s="126"/>
      <c r="D40" s="126"/>
      <c r="E40" s="127"/>
      <c r="F40" s="128"/>
      <c r="G40" s="128"/>
    </row>
    <row r="41" spans="1:7" x14ac:dyDescent="0.2">
      <c r="A41" s="474"/>
      <c r="B41" s="474"/>
      <c r="C41" s="474"/>
      <c r="D41" s="474"/>
      <c r="E41" s="474"/>
      <c r="F41" s="474"/>
      <c r="G41" s="474"/>
    </row>
    <row r="42" spans="1:7" ht="13.5" thickBot="1" x14ac:dyDescent="0.25">
      <c r="A42" s="130"/>
      <c r="B42" s="130"/>
      <c r="C42" s="130"/>
      <c r="D42" s="130"/>
      <c r="E42" s="130"/>
      <c r="F42" s="130"/>
      <c r="G42" s="130"/>
    </row>
    <row r="43" spans="1:7" x14ac:dyDescent="0.2">
      <c r="A43" s="131"/>
      <c r="B43" s="132"/>
      <c r="C43" s="132"/>
      <c r="D43" s="132"/>
      <c r="E43" s="132"/>
      <c r="F43" s="132"/>
      <c r="G43" s="133"/>
    </row>
    <row r="44" spans="1:7" x14ac:dyDescent="0.2">
      <c r="A44" s="134"/>
      <c r="B44" s="135"/>
      <c r="C44" s="136"/>
      <c r="D44" s="137"/>
      <c r="E44" s="137"/>
      <c r="F44" s="137"/>
      <c r="G44" s="138"/>
    </row>
    <row r="45" spans="1:7" x14ac:dyDescent="0.2">
      <c r="A45" s="139"/>
      <c r="B45" s="140"/>
      <c r="C45" s="140"/>
      <c r="D45" s="141"/>
      <c r="E45" s="141"/>
      <c r="F45" s="141"/>
      <c r="G45" s="142"/>
    </row>
    <row r="46" spans="1:7" x14ac:dyDescent="0.2">
      <c r="A46" s="143"/>
      <c r="B46" s="144"/>
      <c r="C46" s="144"/>
      <c r="D46" s="141"/>
      <c r="E46" s="141"/>
      <c r="F46" s="141"/>
      <c r="G46" s="145"/>
    </row>
    <row r="47" spans="1:7" x14ac:dyDescent="0.2">
      <c r="A47" s="143"/>
      <c r="B47" s="144"/>
      <c r="C47" s="144"/>
      <c r="D47" s="141"/>
      <c r="E47" s="141"/>
      <c r="F47" s="141"/>
      <c r="G47" s="145"/>
    </row>
    <row r="48" spans="1:7" x14ac:dyDescent="0.2">
      <c r="A48" s="139"/>
      <c r="B48" s="140"/>
      <c r="C48" s="144"/>
      <c r="D48" s="141"/>
      <c r="E48" s="141"/>
      <c r="F48" s="141"/>
      <c r="G48" s="145"/>
    </row>
    <row r="49" spans="1:7" x14ac:dyDescent="0.2">
      <c r="A49" s="139"/>
      <c r="B49" s="140"/>
      <c r="C49" s="140"/>
      <c r="D49" s="141"/>
      <c r="E49" s="146"/>
      <c r="F49" s="146"/>
      <c r="G49" s="145"/>
    </row>
    <row r="50" spans="1:7" x14ac:dyDescent="0.2">
      <c r="A50" s="147"/>
      <c r="B50" s="148"/>
      <c r="C50" s="148"/>
      <c r="D50" s="149"/>
      <c r="E50" s="149"/>
      <c r="F50" s="150"/>
      <c r="G50" s="151"/>
    </row>
    <row r="51" spans="1:7" x14ac:dyDescent="0.2">
      <c r="A51" s="134"/>
      <c r="B51" s="135"/>
      <c r="C51" s="136"/>
      <c r="D51" s="137"/>
      <c r="E51" s="137"/>
      <c r="F51" s="137"/>
      <c r="G51" s="152"/>
    </row>
    <row r="52" spans="1:7" x14ac:dyDescent="0.2">
      <c r="A52" s="139"/>
      <c r="B52" s="140"/>
      <c r="C52" s="140"/>
      <c r="D52" s="141"/>
      <c r="E52" s="141"/>
      <c r="F52" s="141"/>
      <c r="G52" s="153"/>
    </row>
    <row r="53" spans="1:7" x14ac:dyDescent="0.2">
      <c r="A53" s="143"/>
      <c r="B53" s="144"/>
      <c r="C53" s="144"/>
      <c r="D53" s="141"/>
      <c r="E53" s="141"/>
      <c r="F53" s="141"/>
      <c r="G53" s="145"/>
    </row>
    <row r="54" spans="1:7" x14ac:dyDescent="0.2">
      <c r="A54" s="139"/>
      <c r="B54" s="140"/>
      <c r="C54" s="140"/>
      <c r="D54" s="141"/>
      <c r="E54" s="141"/>
      <c r="F54" s="141"/>
      <c r="G54" s="145"/>
    </row>
    <row r="55" spans="1:7" x14ac:dyDescent="0.2">
      <c r="A55" s="139"/>
      <c r="B55" s="140"/>
      <c r="C55" s="140"/>
      <c r="D55" s="141"/>
      <c r="E55" s="141"/>
      <c r="F55" s="141"/>
      <c r="G55" s="145"/>
    </row>
    <row r="56" spans="1:7" x14ac:dyDescent="0.2">
      <c r="A56" s="147"/>
      <c r="B56" s="148"/>
      <c r="C56" s="148"/>
      <c r="D56" s="149"/>
      <c r="E56" s="141"/>
      <c r="F56" s="141"/>
      <c r="G56" s="151"/>
    </row>
    <row r="57" spans="1:7" x14ac:dyDescent="0.2">
      <c r="A57" s="154"/>
      <c r="B57" s="136"/>
      <c r="C57" s="136"/>
      <c r="D57" s="137"/>
      <c r="E57" s="137"/>
      <c r="F57" s="137"/>
      <c r="G57" s="152"/>
    </row>
    <row r="58" spans="1:7" ht="13.5" thickBot="1" x14ac:dyDescent="0.25">
      <c r="A58" s="155"/>
      <c r="B58" s="156"/>
      <c r="C58" s="157"/>
      <c r="D58" s="158"/>
      <c r="E58" s="158"/>
      <c r="F58" s="158"/>
      <c r="G58" s="159"/>
    </row>
    <row r="59" spans="1:7" ht="13.5" thickBot="1" x14ac:dyDescent="0.25">
      <c r="A59" s="160"/>
      <c r="B59" s="161"/>
      <c r="C59" s="161"/>
      <c r="D59" s="162"/>
      <c r="E59" s="162"/>
      <c r="F59" s="163"/>
      <c r="G59" s="160"/>
    </row>
    <row r="60" spans="1:7" x14ac:dyDescent="0.2">
      <c r="A60" s="164"/>
      <c r="B60" s="165"/>
      <c r="C60" s="165"/>
      <c r="D60" s="166"/>
      <c r="E60" s="166"/>
      <c r="F60" s="166"/>
      <c r="G60" s="167"/>
    </row>
    <row r="61" spans="1:7" x14ac:dyDescent="0.2">
      <c r="A61" s="168"/>
      <c r="B61" s="169"/>
      <c r="C61" s="148"/>
      <c r="D61" s="149"/>
      <c r="E61" s="149"/>
      <c r="F61" s="150"/>
      <c r="G61" s="170"/>
    </row>
    <row r="62" spans="1:7" ht="51.75" customHeight="1" x14ac:dyDescent="0.2">
      <c r="A62" s="171"/>
      <c r="B62" s="136"/>
      <c r="C62" s="136"/>
      <c r="D62" s="137"/>
      <c r="E62" s="137"/>
      <c r="F62" s="172"/>
      <c r="G62" s="173"/>
    </row>
    <row r="63" spans="1:7" x14ac:dyDescent="0.2">
      <c r="A63" s="174"/>
      <c r="B63" s="148"/>
      <c r="C63" s="148"/>
      <c r="D63" s="149"/>
      <c r="E63" s="149"/>
      <c r="F63" s="150"/>
      <c r="G63" s="175"/>
    </row>
    <row r="64" spans="1:7" x14ac:dyDescent="0.2">
      <c r="A64" s="171"/>
      <c r="B64" s="136"/>
      <c r="C64" s="136"/>
      <c r="D64" s="137"/>
      <c r="E64" s="137"/>
      <c r="F64" s="172"/>
      <c r="G64" s="173"/>
    </row>
    <row r="65" spans="1:7" x14ac:dyDescent="0.2">
      <c r="A65" s="168"/>
      <c r="B65" s="140"/>
      <c r="C65" s="144"/>
      <c r="D65" s="141"/>
      <c r="E65" s="141"/>
      <c r="F65" s="141"/>
      <c r="G65" s="176"/>
    </row>
    <row r="66" spans="1:7" x14ac:dyDescent="0.2">
      <c r="A66" s="168"/>
      <c r="B66" s="140"/>
      <c r="C66" s="144"/>
      <c r="D66" s="141"/>
      <c r="E66" s="141"/>
      <c r="F66" s="141"/>
      <c r="G66" s="177"/>
    </row>
    <row r="67" spans="1:7" x14ac:dyDescent="0.2">
      <c r="A67" s="168"/>
      <c r="B67" s="140"/>
      <c r="C67" s="140"/>
      <c r="D67" s="141"/>
      <c r="E67" s="141"/>
      <c r="F67" s="141"/>
      <c r="G67" s="178"/>
    </row>
    <row r="68" spans="1:7" x14ac:dyDescent="0.2">
      <c r="A68" s="174"/>
      <c r="B68" s="148"/>
      <c r="C68" s="148"/>
      <c r="D68" s="149"/>
      <c r="E68" s="149"/>
      <c r="F68" s="150"/>
      <c r="G68" s="179"/>
    </row>
    <row r="69" spans="1:7" ht="41.25" customHeight="1" x14ac:dyDescent="0.2">
      <c r="A69" s="171"/>
      <c r="B69" s="136"/>
      <c r="C69" s="136"/>
      <c r="D69" s="137"/>
      <c r="E69" s="137"/>
      <c r="F69" s="137"/>
      <c r="G69" s="180"/>
    </row>
    <row r="70" spans="1:7" x14ac:dyDescent="0.2">
      <c r="A70" s="168"/>
      <c r="B70" s="140"/>
      <c r="C70" s="140"/>
      <c r="D70" s="141"/>
      <c r="E70" s="141"/>
      <c r="F70" s="141"/>
      <c r="G70" s="181"/>
    </row>
    <row r="71" spans="1:7" x14ac:dyDescent="0.2">
      <c r="A71" s="182"/>
      <c r="B71" s="144"/>
      <c r="C71" s="144"/>
      <c r="D71" s="141"/>
      <c r="E71" s="141"/>
      <c r="F71" s="141"/>
      <c r="G71" s="181"/>
    </row>
    <row r="72" spans="1:7" x14ac:dyDescent="0.2">
      <c r="A72" s="182"/>
      <c r="B72" s="144"/>
      <c r="C72" s="144"/>
      <c r="D72" s="141"/>
      <c r="E72" s="141"/>
      <c r="F72" s="183"/>
      <c r="G72" s="181"/>
    </row>
    <row r="73" spans="1:7" x14ac:dyDescent="0.2">
      <c r="A73" s="182"/>
      <c r="B73" s="144"/>
      <c r="C73" s="144"/>
      <c r="D73" s="141"/>
      <c r="E73" s="141"/>
      <c r="F73" s="183"/>
      <c r="G73" s="181"/>
    </row>
    <row r="74" spans="1:7" x14ac:dyDescent="0.2">
      <c r="A74" s="182"/>
      <c r="B74" s="144"/>
      <c r="C74" s="144"/>
      <c r="D74" s="141"/>
      <c r="E74" s="141"/>
      <c r="F74" s="141"/>
      <c r="G74" s="181"/>
    </row>
    <row r="75" spans="1:7" x14ac:dyDescent="0.2">
      <c r="A75" s="182"/>
      <c r="B75" s="144"/>
      <c r="C75" s="144"/>
      <c r="D75" s="141"/>
      <c r="E75" s="141"/>
      <c r="F75" s="141"/>
      <c r="G75" s="181"/>
    </row>
    <row r="76" spans="1:7" x14ac:dyDescent="0.2">
      <c r="A76" s="182"/>
      <c r="B76" s="144"/>
      <c r="C76" s="144"/>
      <c r="D76" s="141"/>
      <c r="E76" s="141"/>
      <c r="F76" s="183"/>
      <c r="G76" s="181"/>
    </row>
    <row r="77" spans="1:7" x14ac:dyDescent="0.2">
      <c r="A77" s="174"/>
      <c r="B77" s="148"/>
      <c r="C77" s="148"/>
      <c r="D77" s="149"/>
      <c r="E77" s="149"/>
      <c r="F77" s="150"/>
      <c r="G77" s="179"/>
    </row>
    <row r="78" spans="1:7" ht="161.25" customHeight="1" x14ac:dyDescent="0.2">
      <c r="A78" s="171"/>
      <c r="B78" s="136"/>
      <c r="C78" s="136"/>
      <c r="D78" s="137"/>
      <c r="E78" s="137"/>
      <c r="F78" s="137"/>
      <c r="G78" s="180"/>
    </row>
    <row r="79" spans="1:7" ht="13.5" thickBot="1" x14ac:dyDescent="0.25">
      <c r="A79" s="184"/>
      <c r="B79" s="185"/>
      <c r="C79" s="185"/>
      <c r="D79" s="186"/>
      <c r="E79" s="186"/>
      <c r="F79" s="186"/>
      <c r="G79" s="187"/>
    </row>
    <row r="80" spans="1:7" x14ac:dyDescent="0.2">
      <c r="A80" s="188"/>
      <c r="B80" s="189"/>
      <c r="C80" s="189"/>
      <c r="D80" s="190"/>
      <c r="E80" s="190"/>
      <c r="F80" s="190"/>
      <c r="G80" s="190"/>
    </row>
    <row r="81" spans="1:7" x14ac:dyDescent="0.2">
      <c r="A81" s="188"/>
      <c r="B81" s="189"/>
      <c r="C81" s="189"/>
      <c r="D81" s="190"/>
      <c r="E81" s="190"/>
      <c r="F81" s="190"/>
      <c r="G81" s="190"/>
    </row>
    <row r="82" spans="1:7" x14ac:dyDescent="0.2">
      <c r="A82" s="188"/>
      <c r="B82" s="189"/>
      <c r="C82" s="189"/>
      <c r="D82" s="190"/>
      <c r="E82" s="190"/>
      <c r="F82" s="190"/>
      <c r="G82" s="190"/>
    </row>
    <row r="83" spans="1:7" ht="15.75" x14ac:dyDescent="0.25">
      <c r="A83" s="125"/>
      <c r="B83" s="189"/>
      <c r="C83" s="191"/>
      <c r="D83" s="192"/>
      <c r="E83" s="192"/>
      <c r="F83" s="127"/>
      <c r="G83" s="127"/>
    </row>
    <row r="84" spans="1:7" x14ac:dyDescent="0.2">
      <c r="A84" s="129"/>
      <c r="B84" s="189"/>
      <c r="C84" s="191"/>
      <c r="D84" s="192"/>
      <c r="E84" s="192"/>
      <c r="F84" s="127"/>
      <c r="G84" s="127"/>
    </row>
    <row r="85" spans="1:7" x14ac:dyDescent="0.2">
      <c r="A85" s="475"/>
      <c r="B85" s="475"/>
      <c r="C85" s="475"/>
      <c r="D85" s="475"/>
      <c r="E85" s="475"/>
      <c r="F85" s="475"/>
      <c r="G85" s="475"/>
    </row>
    <row r="86" spans="1:7" ht="13.5" thickBot="1" x14ac:dyDescent="0.25">
      <c r="A86" s="193"/>
      <c r="B86" s="194"/>
      <c r="C86" s="195"/>
      <c r="D86" s="196"/>
      <c r="E86" s="196"/>
      <c r="F86" s="197"/>
      <c r="G86" s="198"/>
    </row>
    <row r="87" spans="1:7" ht="13.5" thickBot="1" x14ac:dyDescent="0.25">
      <c r="A87" s="199"/>
      <c r="B87" s="200"/>
      <c r="C87" s="132"/>
      <c r="D87" s="132"/>
      <c r="E87" s="132"/>
      <c r="F87" s="201"/>
      <c r="G87" s="202"/>
    </row>
    <row r="88" spans="1:7" x14ac:dyDescent="0.2">
      <c r="A88" s="203"/>
      <c r="B88" s="204"/>
      <c r="C88" s="205"/>
      <c r="D88" s="206"/>
      <c r="E88" s="206"/>
      <c r="F88" s="206"/>
      <c r="G88" s="207"/>
    </row>
    <row r="89" spans="1:7" x14ac:dyDescent="0.2">
      <c r="A89" s="143"/>
      <c r="B89" s="144"/>
      <c r="C89" s="144"/>
      <c r="D89" s="141"/>
      <c r="E89" s="141"/>
      <c r="F89" s="141"/>
      <c r="G89" s="208"/>
    </row>
    <row r="90" spans="1:7" x14ac:dyDescent="0.2">
      <c r="A90" s="143"/>
      <c r="B90" s="144"/>
      <c r="C90" s="144"/>
      <c r="D90" s="141"/>
      <c r="E90" s="141"/>
      <c r="F90" s="141"/>
      <c r="G90" s="145"/>
    </row>
    <row r="91" spans="1:7" x14ac:dyDescent="0.2">
      <c r="A91" s="147"/>
      <c r="B91" s="148"/>
      <c r="C91" s="209"/>
      <c r="D91" s="149"/>
      <c r="E91" s="149"/>
      <c r="F91" s="150"/>
      <c r="G91" s="210"/>
    </row>
    <row r="92" spans="1:7" x14ac:dyDescent="0.2">
      <c r="A92" s="134"/>
      <c r="B92" s="135"/>
      <c r="C92" s="136"/>
      <c r="D92" s="137"/>
      <c r="E92" s="137"/>
      <c r="F92" s="137"/>
      <c r="G92" s="211"/>
    </row>
    <row r="93" spans="1:7" x14ac:dyDescent="0.2">
      <c r="A93" s="139"/>
      <c r="B93" s="144"/>
      <c r="C93" s="144"/>
      <c r="D93" s="141"/>
      <c r="E93" s="141"/>
      <c r="F93" s="146"/>
      <c r="G93" s="145"/>
    </row>
    <row r="94" spans="1:7" x14ac:dyDescent="0.2">
      <c r="A94" s="143"/>
      <c r="B94" s="140"/>
      <c r="C94" s="144"/>
      <c r="D94" s="141"/>
      <c r="E94" s="141"/>
      <c r="F94" s="141"/>
      <c r="G94" s="145"/>
    </row>
    <row r="95" spans="1:7" x14ac:dyDescent="0.2">
      <c r="A95" s="143"/>
      <c r="B95" s="140"/>
      <c r="C95" s="144"/>
      <c r="D95" s="141"/>
      <c r="E95" s="141"/>
      <c r="F95" s="141"/>
      <c r="G95" s="212"/>
    </row>
    <row r="96" spans="1:7" x14ac:dyDescent="0.2">
      <c r="A96" s="143"/>
      <c r="B96" s="140"/>
      <c r="C96" s="144"/>
      <c r="D96" s="141"/>
      <c r="E96" s="141"/>
      <c r="F96" s="183"/>
      <c r="G96" s="145"/>
    </row>
    <row r="97" spans="1:7" x14ac:dyDescent="0.2">
      <c r="A97" s="139"/>
      <c r="B97" s="140"/>
      <c r="C97" s="144"/>
      <c r="D97" s="141"/>
      <c r="E97" s="141"/>
      <c r="F97" s="141"/>
      <c r="G97" s="145"/>
    </row>
    <row r="98" spans="1:7" x14ac:dyDescent="0.2">
      <c r="A98" s="143"/>
      <c r="B98" s="140"/>
      <c r="C98" s="144"/>
      <c r="D98" s="141"/>
      <c r="E98" s="141"/>
      <c r="F98" s="141"/>
      <c r="G98" s="145"/>
    </row>
    <row r="99" spans="1:7" x14ac:dyDescent="0.2">
      <c r="A99" s="139"/>
      <c r="B99" s="140"/>
      <c r="C99" s="144"/>
      <c r="D99" s="183"/>
      <c r="E99" s="183"/>
      <c r="F99" s="183"/>
      <c r="G99" s="212"/>
    </row>
    <row r="100" spans="1:7" x14ac:dyDescent="0.2">
      <c r="A100" s="147"/>
      <c r="B100" s="148"/>
      <c r="C100" s="209"/>
      <c r="D100" s="149"/>
      <c r="E100" s="149"/>
      <c r="F100" s="150"/>
      <c r="G100" s="210"/>
    </row>
    <row r="101" spans="1:7" x14ac:dyDescent="0.2">
      <c r="A101" s="134"/>
      <c r="B101" s="135"/>
      <c r="C101" s="136"/>
      <c r="D101" s="137"/>
      <c r="E101" s="137"/>
      <c r="F101" s="137"/>
      <c r="G101" s="211"/>
    </row>
    <row r="102" spans="1:7" x14ac:dyDescent="0.2">
      <c r="A102" s="147"/>
      <c r="B102" s="148"/>
      <c r="C102" s="209"/>
      <c r="D102" s="149"/>
      <c r="E102" s="149"/>
      <c r="F102" s="150"/>
      <c r="G102" s="210"/>
    </row>
    <row r="103" spans="1:7" x14ac:dyDescent="0.2">
      <c r="A103" s="134"/>
      <c r="B103" s="135"/>
      <c r="C103" s="136"/>
      <c r="D103" s="137"/>
      <c r="E103" s="137"/>
      <c r="F103" s="137"/>
      <c r="G103" s="180"/>
    </row>
    <row r="104" spans="1:7" x14ac:dyDescent="0.2">
      <c r="A104" s="147"/>
      <c r="B104" s="148"/>
      <c r="C104" s="209"/>
      <c r="D104" s="149"/>
      <c r="E104" s="149"/>
      <c r="F104" s="150"/>
      <c r="G104" s="210"/>
    </row>
    <row r="105" spans="1:7" x14ac:dyDescent="0.2">
      <c r="A105" s="134"/>
      <c r="B105" s="135"/>
      <c r="C105" s="136"/>
      <c r="D105" s="137"/>
      <c r="E105" s="137"/>
      <c r="F105" s="137"/>
      <c r="G105" s="213"/>
    </row>
    <row r="106" spans="1:7" x14ac:dyDescent="0.2">
      <c r="A106" s="214"/>
      <c r="B106" s="148"/>
      <c r="C106" s="209"/>
      <c r="D106" s="215"/>
      <c r="E106" s="215"/>
      <c r="F106" s="216"/>
      <c r="G106" s="217"/>
    </row>
    <row r="107" spans="1:7" x14ac:dyDescent="0.2">
      <c r="A107" s="134"/>
      <c r="B107" s="135"/>
      <c r="C107" s="136"/>
      <c r="D107" s="137"/>
      <c r="E107" s="137"/>
      <c r="F107" s="137"/>
      <c r="G107" s="213"/>
    </row>
    <row r="108" spans="1:7" x14ac:dyDescent="0.2">
      <c r="A108" s="147"/>
      <c r="B108" s="148"/>
      <c r="C108" s="209"/>
      <c r="D108" s="149"/>
      <c r="E108" s="149"/>
      <c r="F108" s="150"/>
      <c r="G108" s="210"/>
    </row>
    <row r="109" spans="1:7" x14ac:dyDescent="0.2">
      <c r="A109" s="134"/>
      <c r="B109" s="135"/>
      <c r="C109" s="136"/>
      <c r="D109" s="137"/>
      <c r="E109" s="137"/>
      <c r="F109" s="137"/>
      <c r="G109" s="138"/>
    </row>
    <row r="110" spans="1:7" x14ac:dyDescent="0.2">
      <c r="A110" s="147"/>
      <c r="B110" s="148"/>
      <c r="C110" s="209"/>
      <c r="D110" s="149"/>
      <c r="E110" s="149"/>
      <c r="F110" s="150"/>
      <c r="G110" s="210"/>
    </row>
    <row r="111" spans="1:7" x14ac:dyDescent="0.2">
      <c r="A111" s="134"/>
      <c r="B111" s="135"/>
      <c r="C111" s="136"/>
      <c r="D111" s="137"/>
      <c r="E111" s="137"/>
      <c r="F111" s="137"/>
      <c r="G111" s="138"/>
    </row>
    <row r="112" spans="1:7" x14ac:dyDescent="0.2">
      <c r="A112" s="147"/>
      <c r="B112" s="148"/>
      <c r="C112" s="209"/>
      <c r="D112" s="149"/>
      <c r="E112" s="149"/>
      <c r="F112" s="150"/>
      <c r="G112" s="210"/>
    </row>
    <row r="113" spans="1:7" ht="13.5" thickBot="1" x14ac:dyDescent="0.25">
      <c r="A113" s="218"/>
      <c r="B113" s="219"/>
      <c r="C113" s="220"/>
      <c r="D113" s="221"/>
      <c r="E113" s="221"/>
      <c r="F113" s="221"/>
      <c r="G113" s="222"/>
    </row>
    <row r="114" spans="1:7" x14ac:dyDescent="0.2">
      <c r="A114" s="188"/>
      <c r="B114" s="189"/>
      <c r="C114" s="189"/>
      <c r="D114" s="190"/>
      <c r="E114" s="190"/>
      <c r="F114" s="190"/>
      <c r="G114" s="190"/>
    </row>
    <row r="115" spans="1:7" x14ac:dyDescent="0.2">
      <c r="A115" s="188"/>
      <c r="B115" s="189"/>
      <c r="C115" s="189"/>
      <c r="D115" s="190"/>
      <c r="E115" s="190"/>
      <c r="F115" s="190"/>
      <c r="G115" s="190"/>
    </row>
    <row r="116" spans="1:7" x14ac:dyDescent="0.2">
      <c r="A116" s="223"/>
      <c r="B116" s="223"/>
      <c r="C116" s="223"/>
      <c r="D116" s="223"/>
      <c r="E116" s="223"/>
      <c r="F116" s="223"/>
      <c r="G116" s="223"/>
    </row>
    <row r="117" spans="1:7" ht="15.75" x14ac:dyDescent="0.25">
      <c r="A117" s="125"/>
      <c r="B117" s="126"/>
      <c r="C117" s="126"/>
      <c r="D117" s="126"/>
      <c r="E117" s="127"/>
      <c r="F117" s="128"/>
      <c r="G117" s="128"/>
    </row>
    <row r="118" spans="1:7" x14ac:dyDescent="0.2">
      <c r="A118" s="129"/>
      <c r="B118" s="126"/>
      <c r="C118" s="126"/>
      <c r="D118" s="126"/>
      <c r="E118" s="127"/>
      <c r="F118" s="128"/>
      <c r="G118" s="128"/>
    </row>
    <row r="119" spans="1:7" x14ac:dyDescent="0.2">
      <c r="A119" s="474"/>
      <c r="B119" s="474"/>
      <c r="C119" s="474"/>
      <c r="D119" s="474"/>
      <c r="E119" s="474"/>
      <c r="F119" s="474"/>
      <c r="G119" s="474"/>
    </row>
    <row r="120" spans="1:7" ht="13.5" thickBot="1" x14ac:dyDescent="0.25">
      <c r="A120" s="130"/>
      <c r="B120" s="130"/>
      <c r="C120" s="130"/>
      <c r="D120" s="130"/>
      <c r="E120" s="130"/>
      <c r="F120" s="130"/>
      <c r="G120" s="130"/>
    </row>
    <row r="121" spans="1:7" x14ac:dyDescent="0.2">
      <c r="A121" s="131"/>
      <c r="B121" s="132"/>
      <c r="C121" s="132"/>
      <c r="D121" s="132"/>
      <c r="E121" s="132"/>
      <c r="F121" s="132"/>
      <c r="G121" s="133"/>
    </row>
    <row r="122" spans="1:7" x14ac:dyDescent="0.2">
      <c r="A122" s="134"/>
      <c r="B122" s="135"/>
      <c r="C122" s="136"/>
      <c r="D122" s="137"/>
      <c r="E122" s="137"/>
      <c r="F122" s="137"/>
      <c r="G122" s="138"/>
    </row>
    <row r="123" spans="1:7" x14ac:dyDescent="0.2">
      <c r="A123" s="139"/>
      <c r="B123" s="140"/>
      <c r="C123" s="140"/>
      <c r="D123" s="141"/>
      <c r="E123" s="141"/>
      <c r="F123" s="141"/>
      <c r="G123" s="142"/>
    </row>
    <row r="124" spans="1:7" x14ac:dyDescent="0.2">
      <c r="A124" s="143"/>
      <c r="B124" s="144"/>
      <c r="C124" s="144"/>
      <c r="D124" s="141"/>
      <c r="E124" s="141"/>
      <c r="F124" s="141"/>
      <c r="G124" s="145"/>
    </row>
    <row r="125" spans="1:7" x14ac:dyDescent="0.2">
      <c r="A125" s="143"/>
      <c r="B125" s="144"/>
      <c r="C125" s="144"/>
      <c r="D125" s="141"/>
      <c r="E125" s="141"/>
      <c r="F125" s="141"/>
      <c r="G125" s="145"/>
    </row>
    <row r="126" spans="1:7" x14ac:dyDescent="0.2">
      <c r="A126" s="139"/>
      <c r="B126" s="140"/>
      <c r="C126" s="144"/>
      <c r="D126" s="141"/>
      <c r="E126" s="141"/>
      <c r="F126" s="141"/>
      <c r="G126" s="145"/>
    </row>
    <row r="127" spans="1:7" x14ac:dyDescent="0.2">
      <c r="A127" s="139"/>
      <c r="B127" s="140"/>
      <c r="C127" s="140"/>
      <c r="D127" s="141"/>
      <c r="E127" s="146"/>
      <c r="F127" s="146"/>
      <c r="G127" s="145"/>
    </row>
    <row r="128" spans="1:7" x14ac:dyDescent="0.2">
      <c r="A128" s="147"/>
      <c r="B128" s="148"/>
      <c r="C128" s="148"/>
      <c r="D128" s="149"/>
      <c r="E128" s="149"/>
      <c r="F128" s="150"/>
      <c r="G128" s="151"/>
    </row>
    <row r="129" spans="1:7" ht="63" customHeight="1" x14ac:dyDescent="0.2">
      <c r="A129" s="134"/>
      <c r="B129" s="135"/>
      <c r="C129" s="136"/>
      <c r="D129" s="137"/>
      <c r="E129" s="137"/>
      <c r="F129" s="137"/>
      <c r="G129" s="152"/>
    </row>
    <row r="130" spans="1:7" x14ac:dyDescent="0.2">
      <c r="A130" s="139"/>
      <c r="B130" s="140"/>
      <c r="C130" s="140"/>
      <c r="D130" s="141"/>
      <c r="E130" s="141"/>
      <c r="F130" s="141"/>
      <c r="G130" s="153"/>
    </row>
    <row r="131" spans="1:7" x14ac:dyDescent="0.2">
      <c r="A131" s="143"/>
      <c r="B131" s="144"/>
      <c r="C131" s="144"/>
      <c r="D131" s="141"/>
      <c r="E131" s="141"/>
      <c r="F131" s="141"/>
      <c r="G131" s="145"/>
    </row>
    <row r="132" spans="1:7" x14ac:dyDescent="0.2">
      <c r="A132" s="139"/>
      <c r="B132" s="140"/>
      <c r="C132" s="140"/>
      <c r="D132" s="141"/>
      <c r="E132" s="141"/>
      <c r="F132" s="141"/>
      <c r="G132" s="145"/>
    </row>
    <row r="133" spans="1:7" x14ac:dyDescent="0.2">
      <c r="A133" s="139"/>
      <c r="B133" s="140"/>
      <c r="C133" s="140"/>
      <c r="D133" s="141"/>
      <c r="E133" s="141"/>
      <c r="F133" s="141"/>
      <c r="G133" s="145"/>
    </row>
    <row r="134" spans="1:7" x14ac:dyDescent="0.2">
      <c r="A134" s="147"/>
      <c r="B134" s="148"/>
      <c r="C134" s="148"/>
      <c r="D134" s="149"/>
      <c r="E134" s="149"/>
      <c r="F134" s="150"/>
      <c r="G134" s="151"/>
    </row>
    <row r="135" spans="1:7" ht="68.25" customHeight="1" x14ac:dyDescent="0.2">
      <c r="A135" s="154"/>
      <c r="B135" s="136"/>
      <c r="C135" s="136"/>
      <c r="D135" s="137"/>
      <c r="E135" s="137"/>
      <c r="F135" s="137"/>
      <c r="G135" s="152"/>
    </row>
    <row r="136" spans="1:7" ht="13.5" thickBot="1" x14ac:dyDescent="0.25">
      <c r="A136" s="155"/>
      <c r="B136" s="156"/>
      <c r="C136" s="157"/>
      <c r="D136" s="158"/>
      <c r="E136" s="158"/>
      <c r="F136" s="158"/>
      <c r="G136" s="159"/>
    </row>
    <row r="137" spans="1:7" ht="13.5" thickBot="1" x14ac:dyDescent="0.25">
      <c r="A137" s="160"/>
      <c r="B137" s="161"/>
      <c r="C137" s="161"/>
      <c r="D137" s="162"/>
      <c r="E137" s="162"/>
      <c r="F137" s="163"/>
      <c r="G137" s="160"/>
    </row>
    <row r="138" spans="1:7" x14ac:dyDescent="0.2">
      <c r="A138" s="224"/>
      <c r="B138" s="225"/>
      <c r="C138" s="225"/>
      <c r="D138" s="226"/>
      <c r="E138" s="226"/>
      <c r="F138" s="226"/>
      <c r="G138" s="227"/>
    </row>
    <row r="139" spans="1:7" x14ac:dyDescent="0.2">
      <c r="A139" s="139"/>
      <c r="B139" s="169"/>
      <c r="C139" s="148"/>
      <c r="D139" s="149"/>
      <c r="E139" s="149"/>
      <c r="F139" s="150"/>
      <c r="G139" s="151"/>
    </row>
    <row r="140" spans="1:7" x14ac:dyDescent="0.2">
      <c r="A140" s="228"/>
      <c r="B140" s="136"/>
      <c r="C140" s="136"/>
      <c r="D140" s="137"/>
      <c r="E140" s="137"/>
      <c r="F140" s="137"/>
      <c r="G140" s="152"/>
    </row>
    <row r="141" spans="1:7" x14ac:dyDescent="0.2">
      <c r="A141" s="147"/>
      <c r="B141" s="148"/>
      <c r="C141" s="148"/>
      <c r="D141" s="149"/>
      <c r="E141" s="149"/>
      <c r="F141" s="150"/>
      <c r="G141" s="151"/>
    </row>
    <row r="142" spans="1:7" x14ac:dyDescent="0.2">
      <c r="A142" s="154"/>
      <c r="B142" s="136"/>
      <c r="C142" s="136"/>
      <c r="D142" s="137"/>
      <c r="E142" s="137"/>
      <c r="F142" s="137"/>
      <c r="G142" s="152"/>
    </row>
    <row r="143" spans="1:7" ht="38.25" customHeight="1" x14ac:dyDescent="0.2">
      <c r="A143" s="139"/>
      <c r="B143" s="140"/>
      <c r="C143" s="144"/>
      <c r="D143" s="141"/>
      <c r="E143" s="141"/>
      <c r="F143" s="141"/>
      <c r="G143" s="145"/>
    </row>
    <row r="144" spans="1:7" x14ac:dyDescent="0.2">
      <c r="A144" s="143"/>
      <c r="B144" s="140"/>
      <c r="C144" s="144"/>
      <c r="D144" s="141"/>
      <c r="E144" s="141"/>
      <c r="F144" s="141"/>
      <c r="G144" s="145"/>
    </row>
    <row r="145" spans="1:7" x14ac:dyDescent="0.2">
      <c r="A145" s="139"/>
      <c r="B145" s="140"/>
      <c r="C145" s="140"/>
      <c r="D145" s="141"/>
      <c r="E145" s="141"/>
      <c r="F145" s="141"/>
      <c r="G145" s="208"/>
    </row>
    <row r="146" spans="1:7" x14ac:dyDescent="0.2">
      <c r="A146" s="147"/>
      <c r="B146" s="148"/>
      <c r="C146" s="148"/>
      <c r="D146" s="149"/>
      <c r="E146" s="149"/>
      <c r="F146" s="150"/>
      <c r="G146" s="151"/>
    </row>
    <row r="147" spans="1:7" ht="56.25" customHeight="1" x14ac:dyDescent="0.2">
      <c r="A147" s="154"/>
      <c r="B147" s="136"/>
      <c r="C147" s="136"/>
      <c r="D147" s="137"/>
      <c r="E147" s="137"/>
      <c r="F147" s="137"/>
      <c r="G147" s="152"/>
    </row>
    <row r="148" spans="1:7" x14ac:dyDescent="0.2">
      <c r="A148" s="139"/>
      <c r="B148" s="140"/>
      <c r="C148" s="140"/>
      <c r="D148" s="141"/>
      <c r="E148" s="141"/>
      <c r="F148" s="141"/>
      <c r="G148" s="145"/>
    </row>
    <row r="149" spans="1:7" x14ac:dyDescent="0.2">
      <c r="A149" s="143"/>
      <c r="B149" s="144"/>
      <c r="C149" s="144"/>
      <c r="D149" s="141"/>
      <c r="E149" s="141"/>
      <c r="F149" s="141"/>
      <c r="G149" s="145"/>
    </row>
    <row r="150" spans="1:7" x14ac:dyDescent="0.2">
      <c r="A150" s="143"/>
      <c r="B150" s="144"/>
      <c r="C150" s="144"/>
      <c r="D150" s="141"/>
      <c r="E150" s="141"/>
      <c r="F150" s="183"/>
      <c r="G150" s="145"/>
    </row>
    <row r="151" spans="1:7" x14ac:dyDescent="0.2">
      <c r="A151" s="143"/>
      <c r="B151" s="144"/>
      <c r="C151" s="144"/>
      <c r="D151" s="141"/>
      <c r="E151" s="141"/>
      <c r="F151" s="141"/>
      <c r="G151" s="145"/>
    </row>
    <row r="152" spans="1:7" x14ac:dyDescent="0.2">
      <c r="A152" s="143"/>
      <c r="B152" s="144"/>
      <c r="C152" s="144"/>
      <c r="D152" s="141"/>
      <c r="E152" s="141"/>
      <c r="F152" s="141"/>
      <c r="G152" s="145"/>
    </row>
    <row r="153" spans="1:7" x14ac:dyDescent="0.2">
      <c r="A153" s="143"/>
      <c r="B153" s="144"/>
      <c r="C153" s="144"/>
      <c r="D153" s="141"/>
      <c r="E153" s="141"/>
      <c r="F153" s="183"/>
      <c r="G153" s="145"/>
    </row>
    <row r="154" spans="1:7" x14ac:dyDescent="0.2">
      <c r="A154" s="147"/>
      <c r="B154" s="148"/>
      <c r="C154" s="148"/>
      <c r="D154" s="149"/>
      <c r="E154" s="149"/>
      <c r="F154" s="150"/>
      <c r="G154" s="151"/>
    </row>
    <row r="155" spans="1:7" x14ac:dyDescent="0.2">
      <c r="A155" s="154"/>
      <c r="B155" s="136"/>
      <c r="C155" s="136"/>
      <c r="D155" s="137"/>
      <c r="E155" s="137"/>
      <c r="F155" s="137"/>
      <c r="G155" s="152"/>
    </row>
    <row r="156" spans="1:7" ht="13.5" thickBot="1" x14ac:dyDescent="0.25">
      <c r="A156" s="229"/>
      <c r="B156" s="157"/>
      <c r="C156" s="157"/>
      <c r="D156" s="158"/>
      <c r="E156" s="158"/>
      <c r="F156" s="158"/>
      <c r="G156" s="159"/>
    </row>
    <row r="157" spans="1:7" x14ac:dyDescent="0.2">
      <c r="A157" s="223"/>
      <c r="B157" s="223"/>
      <c r="C157" s="223"/>
      <c r="D157" s="223"/>
      <c r="E157" s="223"/>
      <c r="F157" s="223"/>
      <c r="G157" s="223"/>
    </row>
    <row r="158" spans="1:7" x14ac:dyDescent="0.2">
      <c r="A158" s="223"/>
      <c r="B158" s="223"/>
      <c r="C158" s="223"/>
      <c r="D158" s="223"/>
      <c r="E158" s="223"/>
      <c r="F158" s="223"/>
      <c r="G158" s="223"/>
    </row>
    <row r="159" spans="1:7" x14ac:dyDescent="0.2">
      <c r="A159" s="223"/>
      <c r="B159" s="223"/>
      <c r="C159" s="223"/>
      <c r="D159" s="223"/>
      <c r="E159" s="223"/>
      <c r="F159" s="223"/>
      <c r="G159" s="223"/>
    </row>
    <row r="160" spans="1:7" ht="15.75" x14ac:dyDescent="0.25">
      <c r="A160" s="476"/>
      <c r="B160" s="476"/>
      <c r="C160" s="476"/>
      <c r="D160" s="476"/>
      <c r="E160" s="476"/>
      <c r="F160" s="476"/>
      <c r="G160" s="476"/>
    </row>
    <row r="161" spans="1:7" x14ac:dyDescent="0.2">
      <c r="A161" s="129"/>
      <c r="B161" s="189"/>
      <c r="C161" s="191"/>
      <c r="D161" s="192"/>
      <c r="E161" s="192"/>
      <c r="F161" s="127"/>
      <c r="G161" s="127"/>
    </row>
    <row r="162" spans="1:7" x14ac:dyDescent="0.2">
      <c r="A162" s="475"/>
      <c r="B162" s="475"/>
      <c r="C162" s="475"/>
      <c r="D162" s="475"/>
      <c r="E162" s="475"/>
      <c r="F162" s="475"/>
      <c r="G162" s="475"/>
    </row>
    <row r="163" spans="1:7" ht="13.5" thickBot="1" x14ac:dyDescent="0.25">
      <c r="A163" s="193"/>
      <c r="B163" s="194"/>
      <c r="C163" s="195"/>
      <c r="D163" s="196"/>
      <c r="E163" s="196"/>
      <c r="F163" s="197"/>
      <c r="G163" s="198"/>
    </row>
    <row r="164" spans="1:7" ht="13.5" thickBot="1" x14ac:dyDescent="0.25">
      <c r="A164" s="199"/>
      <c r="B164" s="200"/>
      <c r="C164" s="132"/>
      <c r="D164" s="132"/>
      <c r="E164" s="132"/>
      <c r="F164" s="201"/>
      <c r="G164" s="202"/>
    </row>
    <row r="165" spans="1:7" x14ac:dyDescent="0.2">
      <c r="A165" s="203"/>
      <c r="B165" s="204"/>
      <c r="C165" s="205"/>
      <c r="D165" s="206"/>
      <c r="E165" s="206"/>
      <c r="F165" s="206"/>
      <c r="G165" s="207"/>
    </row>
    <row r="166" spans="1:7" x14ac:dyDescent="0.2">
      <c r="A166" s="143"/>
      <c r="B166" s="144"/>
      <c r="C166" s="144"/>
      <c r="D166" s="141"/>
      <c r="E166" s="141"/>
      <c r="F166" s="141"/>
      <c r="G166" s="208"/>
    </row>
    <row r="167" spans="1:7" x14ac:dyDescent="0.2">
      <c r="A167" s="143"/>
      <c r="B167" s="144"/>
      <c r="C167" s="144"/>
      <c r="D167" s="141"/>
      <c r="E167" s="141"/>
      <c r="F167" s="141"/>
      <c r="G167" s="145"/>
    </row>
    <row r="168" spans="1:7" x14ac:dyDescent="0.2">
      <c r="A168" s="147"/>
      <c r="B168" s="148"/>
      <c r="C168" s="209"/>
      <c r="D168" s="149"/>
      <c r="E168" s="149"/>
      <c r="F168" s="150"/>
      <c r="G168" s="210"/>
    </row>
    <row r="169" spans="1:7" x14ac:dyDescent="0.2">
      <c r="A169" s="134"/>
      <c r="B169" s="135"/>
      <c r="C169" s="136"/>
      <c r="D169" s="137"/>
      <c r="E169" s="137"/>
      <c r="F169" s="137"/>
      <c r="G169" s="211"/>
    </row>
    <row r="170" spans="1:7" x14ac:dyDescent="0.2">
      <c r="A170" s="139"/>
      <c r="B170" s="144"/>
      <c r="C170" s="144"/>
      <c r="D170" s="141"/>
      <c r="E170" s="141"/>
      <c r="F170" s="146"/>
      <c r="G170" s="145"/>
    </row>
    <row r="171" spans="1:7" x14ac:dyDescent="0.2">
      <c r="A171" s="143"/>
      <c r="B171" s="140"/>
      <c r="C171" s="144"/>
      <c r="D171" s="141"/>
      <c r="E171" s="141"/>
      <c r="F171" s="141"/>
      <c r="G171" s="145"/>
    </row>
    <row r="172" spans="1:7" x14ac:dyDescent="0.2">
      <c r="A172" s="143"/>
      <c r="B172" s="140"/>
      <c r="C172" s="144"/>
      <c r="D172" s="141"/>
      <c r="E172" s="141"/>
      <c r="F172" s="141"/>
      <c r="G172" s="212"/>
    </row>
    <row r="173" spans="1:7" x14ac:dyDescent="0.2">
      <c r="A173" s="143"/>
      <c r="B173" s="140"/>
      <c r="C173" s="144"/>
      <c r="D173" s="141"/>
      <c r="E173" s="141"/>
      <c r="F173" s="183"/>
      <c r="G173" s="145"/>
    </row>
    <row r="174" spans="1:7" x14ac:dyDescent="0.2">
      <c r="A174" s="139"/>
      <c r="B174" s="140"/>
      <c r="C174" s="144"/>
      <c r="D174" s="141"/>
      <c r="E174" s="141"/>
      <c r="F174" s="141"/>
      <c r="G174" s="145"/>
    </row>
    <row r="175" spans="1:7" x14ac:dyDescent="0.2">
      <c r="A175" s="143"/>
      <c r="B175" s="140"/>
      <c r="C175" s="144"/>
      <c r="D175" s="141"/>
      <c r="E175" s="141"/>
      <c r="F175" s="141"/>
      <c r="G175" s="145"/>
    </row>
    <row r="176" spans="1:7" x14ac:dyDescent="0.2">
      <c r="A176" s="139"/>
      <c r="B176" s="140"/>
      <c r="C176" s="144"/>
      <c r="D176" s="141"/>
      <c r="E176" s="141"/>
      <c r="F176" s="141"/>
      <c r="G176" s="145"/>
    </row>
    <row r="177" spans="1:7" x14ac:dyDescent="0.2">
      <c r="A177" s="147"/>
      <c r="B177" s="148"/>
      <c r="C177" s="209"/>
      <c r="D177" s="149"/>
      <c r="E177" s="149"/>
      <c r="F177" s="150"/>
      <c r="G177" s="210"/>
    </row>
    <row r="178" spans="1:7" ht="83.25" customHeight="1" x14ac:dyDescent="0.2">
      <c r="A178" s="134"/>
      <c r="B178" s="135"/>
      <c r="C178" s="136"/>
      <c r="D178" s="137"/>
      <c r="E178" s="137"/>
      <c r="F178" s="137"/>
      <c r="G178" s="211"/>
    </row>
    <row r="179" spans="1:7" x14ac:dyDescent="0.2">
      <c r="A179" s="147"/>
      <c r="B179" s="148"/>
      <c r="C179" s="209"/>
      <c r="D179" s="149"/>
      <c r="E179" s="149"/>
      <c r="F179" s="150"/>
      <c r="G179" s="210"/>
    </row>
    <row r="180" spans="1:7" x14ac:dyDescent="0.2">
      <c r="A180" s="134"/>
      <c r="B180" s="135"/>
      <c r="C180" s="136"/>
      <c r="D180" s="137"/>
      <c r="E180" s="137"/>
      <c r="F180" s="137"/>
      <c r="G180" s="211"/>
    </row>
    <row r="181" spans="1:7" x14ac:dyDescent="0.2">
      <c r="A181" s="147"/>
      <c r="B181" s="148"/>
      <c r="C181" s="209"/>
      <c r="D181" s="149"/>
      <c r="E181" s="149"/>
      <c r="F181" s="150"/>
      <c r="G181" s="210"/>
    </row>
    <row r="182" spans="1:7" x14ac:dyDescent="0.2">
      <c r="A182" s="134"/>
      <c r="B182" s="135"/>
      <c r="C182" s="136"/>
      <c r="D182" s="137"/>
      <c r="E182" s="137"/>
      <c r="F182" s="137"/>
      <c r="G182" s="213"/>
    </row>
    <row r="183" spans="1:7" x14ac:dyDescent="0.2">
      <c r="A183" s="214"/>
      <c r="B183" s="148"/>
      <c r="C183" s="209"/>
      <c r="D183" s="215"/>
      <c r="E183" s="215"/>
      <c r="F183" s="216"/>
      <c r="G183" s="217"/>
    </row>
    <row r="184" spans="1:7" x14ac:dyDescent="0.2">
      <c r="A184" s="134"/>
      <c r="B184" s="135"/>
      <c r="C184" s="136"/>
      <c r="D184" s="137"/>
      <c r="E184" s="137"/>
      <c r="F184" s="137"/>
      <c r="G184" s="213"/>
    </row>
    <row r="185" spans="1:7" x14ac:dyDescent="0.2">
      <c r="A185" s="147"/>
      <c r="B185" s="148"/>
      <c r="C185" s="209"/>
      <c r="D185" s="149"/>
      <c r="E185" s="149"/>
      <c r="F185" s="150"/>
      <c r="G185" s="210"/>
    </row>
    <row r="186" spans="1:7" x14ac:dyDescent="0.2">
      <c r="A186" s="134"/>
      <c r="B186" s="135"/>
      <c r="C186" s="136"/>
      <c r="D186" s="137"/>
      <c r="E186" s="137"/>
      <c r="F186" s="137"/>
      <c r="G186" s="138"/>
    </row>
    <row r="187" spans="1:7" x14ac:dyDescent="0.2">
      <c r="A187" s="147"/>
      <c r="B187" s="148"/>
      <c r="C187" s="209"/>
      <c r="D187" s="149"/>
      <c r="E187" s="149"/>
      <c r="F187" s="150"/>
      <c r="G187" s="210"/>
    </row>
    <row r="188" spans="1:7" x14ac:dyDescent="0.2">
      <c r="A188" s="134"/>
      <c r="B188" s="135"/>
      <c r="C188" s="136"/>
      <c r="D188" s="137"/>
      <c r="E188" s="137"/>
      <c r="F188" s="137"/>
      <c r="G188" s="138"/>
    </row>
    <row r="189" spans="1:7" x14ac:dyDescent="0.2">
      <c r="A189" s="147"/>
      <c r="B189" s="148"/>
      <c r="C189" s="209"/>
      <c r="D189" s="149"/>
      <c r="E189" s="149"/>
      <c r="F189" s="150"/>
      <c r="G189" s="210"/>
    </row>
    <row r="190" spans="1:7" ht="13.5" thickBot="1" x14ac:dyDescent="0.25">
      <c r="A190" s="218"/>
      <c r="B190" s="219"/>
      <c r="C190" s="220"/>
      <c r="D190" s="221"/>
      <c r="E190" s="221"/>
      <c r="F190" s="221"/>
      <c r="G190" s="222"/>
    </row>
    <row r="191" spans="1:7" x14ac:dyDescent="0.2">
      <c r="A191" s="223"/>
      <c r="B191" s="223"/>
      <c r="C191" s="223"/>
      <c r="D191" s="223"/>
      <c r="E191" s="223"/>
      <c r="F191" s="223"/>
      <c r="G191" s="223"/>
    </row>
    <row r="192" spans="1:7" x14ac:dyDescent="0.2">
      <c r="A192" s="223"/>
      <c r="B192" s="223"/>
      <c r="C192" s="223"/>
      <c r="D192" s="223"/>
      <c r="E192" s="223"/>
      <c r="F192" s="223"/>
      <c r="G192" s="223"/>
    </row>
    <row r="193" spans="1:7" x14ac:dyDescent="0.2">
      <c r="A193" s="223"/>
      <c r="B193" s="223"/>
      <c r="C193" s="223"/>
      <c r="D193" s="223"/>
      <c r="E193" s="223"/>
      <c r="F193" s="223"/>
      <c r="G193" s="223"/>
    </row>
    <row r="194" spans="1:7" ht="15.75" x14ac:dyDescent="0.25">
      <c r="A194" s="476"/>
      <c r="B194" s="476"/>
      <c r="C194" s="476"/>
      <c r="D194" s="476"/>
      <c r="E194" s="476"/>
      <c r="F194" s="476"/>
      <c r="G194" s="476"/>
    </row>
    <row r="195" spans="1:7" x14ac:dyDescent="0.2">
      <c r="A195" s="223"/>
      <c r="B195" s="223"/>
      <c r="C195" s="223"/>
      <c r="D195" s="223"/>
      <c r="E195" s="223"/>
      <c r="F195" s="223"/>
      <c r="G195" s="223"/>
    </row>
    <row r="196" spans="1:7" x14ac:dyDescent="0.2">
      <c r="A196" s="475"/>
      <c r="B196" s="475"/>
      <c r="C196" s="475"/>
      <c r="D196" s="475"/>
      <c r="E196" s="475"/>
      <c r="F196" s="475"/>
      <c r="G196" s="475"/>
    </row>
    <row r="197" spans="1:7" ht="13.5" thickBot="1" x14ac:dyDescent="0.25">
      <c r="A197" s="223"/>
      <c r="B197" s="223"/>
      <c r="C197" s="223"/>
      <c r="D197" s="223"/>
      <c r="E197" s="223"/>
      <c r="F197" s="223"/>
      <c r="G197" s="223"/>
    </row>
    <row r="198" spans="1:7" ht="13.5" thickBot="1" x14ac:dyDescent="0.25">
      <c r="A198" s="230"/>
      <c r="B198" s="231"/>
      <c r="C198" s="231"/>
      <c r="D198" s="231"/>
      <c r="E198" s="231"/>
      <c r="F198" s="231"/>
      <c r="G198" s="232"/>
    </row>
    <row r="199" spans="1:7" x14ac:dyDescent="0.2">
      <c r="A199" s="233"/>
      <c r="B199" s="234"/>
      <c r="C199" s="135"/>
      <c r="D199" s="137"/>
      <c r="E199" s="137"/>
      <c r="F199" s="137"/>
      <c r="G199" s="235"/>
    </row>
    <row r="200" spans="1:7" x14ac:dyDescent="0.2">
      <c r="A200" s="236"/>
      <c r="G200" s="237"/>
    </row>
    <row r="201" spans="1:7" x14ac:dyDescent="0.2">
      <c r="A201" s="233"/>
      <c r="B201" s="234"/>
      <c r="C201" s="135"/>
      <c r="D201" s="137"/>
      <c r="E201" s="137"/>
      <c r="F201" s="137"/>
      <c r="G201" s="238"/>
    </row>
    <row r="202" spans="1:7" x14ac:dyDescent="0.2">
      <c r="A202" s="236"/>
      <c r="G202" s="237"/>
    </row>
    <row r="203" spans="1:7" x14ac:dyDescent="0.2">
      <c r="A203" s="233"/>
      <c r="B203" s="234"/>
      <c r="C203" s="135"/>
      <c r="D203" s="137"/>
      <c r="E203" s="137"/>
      <c r="F203" s="137"/>
      <c r="G203" s="238"/>
    </row>
    <row r="204" spans="1:7" x14ac:dyDescent="0.2">
      <c r="A204" s="236"/>
      <c r="G204" s="237"/>
    </row>
    <row r="205" spans="1:7" x14ac:dyDescent="0.2">
      <c r="A205" s="233"/>
      <c r="B205" s="234"/>
      <c r="C205" s="135"/>
      <c r="D205" s="137"/>
      <c r="E205" s="137"/>
      <c r="F205" s="137"/>
      <c r="G205" s="239"/>
    </row>
    <row r="206" spans="1:7" x14ac:dyDescent="0.2">
      <c r="A206" s="236"/>
      <c r="G206" s="237"/>
    </row>
    <row r="207" spans="1:7" x14ac:dyDescent="0.2">
      <c r="A207" s="233"/>
      <c r="B207" s="234"/>
      <c r="C207" s="135"/>
      <c r="D207" s="137"/>
      <c r="E207" s="137"/>
      <c r="F207" s="137"/>
      <c r="G207" s="239"/>
    </row>
    <row r="208" spans="1:7" x14ac:dyDescent="0.2">
      <c r="A208" s="236"/>
      <c r="G208" s="237"/>
    </row>
    <row r="209" spans="1:7" ht="13.5" thickBot="1" x14ac:dyDescent="0.25">
      <c r="A209" s="240"/>
      <c r="B209" s="241"/>
      <c r="C209" s="241"/>
      <c r="D209" s="242"/>
      <c r="E209" s="242"/>
      <c r="F209" s="242"/>
      <c r="G209" s="243"/>
    </row>
    <row r="210" spans="1:7" x14ac:dyDescent="0.2">
      <c r="A210" s="223"/>
      <c r="B210" s="223"/>
      <c r="C210" s="223"/>
      <c r="D210" s="223"/>
      <c r="E210" s="223"/>
      <c r="F210" s="223"/>
      <c r="G210" s="223"/>
    </row>
    <row r="211" spans="1:7" x14ac:dyDescent="0.2">
      <c r="A211" s="223"/>
      <c r="B211" s="223"/>
      <c r="C211" s="223"/>
      <c r="D211" s="223"/>
      <c r="E211" s="223"/>
      <c r="F211" s="223"/>
      <c r="G211" s="223"/>
    </row>
    <row r="212" spans="1:7" x14ac:dyDescent="0.2">
      <c r="A212" s="223"/>
      <c r="B212" s="223"/>
      <c r="C212" s="223"/>
      <c r="D212" s="223"/>
      <c r="E212" s="223"/>
      <c r="F212" s="223"/>
      <c r="G212" s="223"/>
    </row>
    <row r="213" spans="1:7" ht="15.75" x14ac:dyDescent="0.25">
      <c r="A213" s="476"/>
      <c r="B213" s="476"/>
      <c r="C213" s="476"/>
      <c r="D213" s="476"/>
      <c r="E213" s="476"/>
      <c r="F213" s="476"/>
      <c r="G213" s="476"/>
    </row>
    <row r="214" spans="1:7" x14ac:dyDescent="0.2">
      <c r="A214" s="223"/>
      <c r="B214" s="223"/>
      <c r="C214" s="223"/>
      <c r="D214" s="223"/>
      <c r="E214" s="223"/>
      <c r="F214" s="223"/>
      <c r="G214" s="223"/>
    </row>
    <row r="215" spans="1:7" x14ac:dyDescent="0.2">
      <c r="A215" s="475"/>
      <c r="B215" s="475"/>
      <c r="C215" s="475"/>
      <c r="D215" s="475"/>
      <c r="E215" s="475"/>
      <c r="F215" s="475"/>
      <c r="G215" s="475"/>
    </row>
    <row r="216" spans="1:7" ht="13.5" thickBot="1" x14ac:dyDescent="0.25">
      <c r="A216" s="223"/>
      <c r="B216" s="223"/>
      <c r="C216" s="223"/>
      <c r="D216" s="223"/>
      <c r="E216" s="223"/>
      <c r="F216" s="223"/>
      <c r="G216" s="223"/>
    </row>
    <row r="217" spans="1:7" ht="13.5" thickBot="1" x14ac:dyDescent="0.25">
      <c r="A217" s="230"/>
      <c r="B217" s="231"/>
      <c r="C217" s="231"/>
      <c r="D217" s="231"/>
      <c r="E217" s="231"/>
      <c r="F217" s="231"/>
      <c r="G217" s="232"/>
    </row>
    <row r="218" spans="1:7" x14ac:dyDescent="0.2">
      <c r="A218" s="233"/>
      <c r="B218" s="234"/>
      <c r="C218" s="135"/>
      <c r="D218" s="137"/>
      <c r="E218" s="137"/>
      <c r="F218" s="137"/>
      <c r="G218" s="235"/>
    </row>
    <row r="219" spans="1:7" x14ac:dyDescent="0.2">
      <c r="A219" s="236"/>
      <c r="G219" s="237"/>
    </row>
    <row r="220" spans="1:7" x14ac:dyDescent="0.2">
      <c r="A220" s="233"/>
      <c r="B220" s="234"/>
      <c r="C220" s="135"/>
      <c r="D220" s="137"/>
      <c r="E220" s="137"/>
      <c r="F220" s="137"/>
      <c r="G220" s="238"/>
    </row>
    <row r="221" spans="1:7" x14ac:dyDescent="0.2">
      <c r="A221" s="236"/>
      <c r="G221" s="237"/>
    </row>
    <row r="222" spans="1:7" x14ac:dyDescent="0.2">
      <c r="A222" s="233"/>
      <c r="B222" s="234"/>
      <c r="C222" s="135"/>
      <c r="D222" s="137"/>
      <c r="E222" s="137"/>
      <c r="F222" s="137"/>
      <c r="G222" s="238"/>
    </row>
    <row r="223" spans="1:7" x14ac:dyDescent="0.2">
      <c r="A223" s="236"/>
      <c r="G223" s="237"/>
    </row>
    <row r="224" spans="1:7" x14ac:dyDescent="0.2">
      <c r="A224" s="233"/>
      <c r="B224" s="234"/>
      <c r="C224" s="135"/>
      <c r="D224" s="137"/>
      <c r="E224" s="137"/>
      <c r="F224" s="137"/>
      <c r="G224" s="239"/>
    </row>
    <row r="225" spans="1:7" x14ac:dyDescent="0.2">
      <c r="A225" s="236"/>
      <c r="G225" s="237"/>
    </row>
    <row r="226" spans="1:7" x14ac:dyDescent="0.2">
      <c r="A226" s="233"/>
      <c r="B226" s="234"/>
      <c r="C226" s="135"/>
      <c r="D226" s="137"/>
      <c r="E226" s="137"/>
      <c r="F226" s="137"/>
      <c r="G226" s="239"/>
    </row>
    <row r="227" spans="1:7" x14ac:dyDescent="0.2">
      <c r="A227" s="236"/>
      <c r="G227" s="237"/>
    </row>
    <row r="228" spans="1:7" ht="13.5" thickBot="1" x14ac:dyDescent="0.25">
      <c r="A228" s="240"/>
      <c r="B228" s="241"/>
      <c r="C228" s="241"/>
      <c r="D228" s="242"/>
      <c r="E228" s="242"/>
      <c r="F228" s="242"/>
      <c r="G228" s="243"/>
    </row>
    <row r="229" spans="1:7" x14ac:dyDescent="0.2">
      <c r="A229" s="223"/>
      <c r="B229" s="223"/>
      <c r="C229" s="223"/>
      <c r="D229" s="223"/>
      <c r="E229" s="223"/>
      <c r="F229" s="223"/>
      <c r="G229" s="223"/>
    </row>
    <row r="230" spans="1:7" x14ac:dyDescent="0.2">
      <c r="A230" s="223"/>
      <c r="B230" s="223"/>
      <c r="C230" s="223"/>
      <c r="D230" s="223"/>
      <c r="E230" s="223"/>
      <c r="F230" s="223"/>
      <c r="G230" s="223"/>
    </row>
    <row r="231" spans="1:7" x14ac:dyDescent="0.2">
      <c r="A231" s="223"/>
      <c r="B231" s="223"/>
      <c r="C231" s="223"/>
      <c r="D231" s="223"/>
      <c r="E231" s="223"/>
      <c r="F231" s="223"/>
      <c r="G231" s="223"/>
    </row>
    <row r="232" spans="1:7" ht="15.75" x14ac:dyDescent="0.25">
      <c r="A232" s="476"/>
      <c r="B232" s="476"/>
      <c r="C232" s="476"/>
      <c r="D232" s="476"/>
      <c r="E232" s="476"/>
      <c r="F232" s="476"/>
      <c r="G232" s="476"/>
    </row>
    <row r="233" spans="1:7" x14ac:dyDescent="0.2">
      <c r="A233" s="223"/>
      <c r="B233" s="223"/>
      <c r="C233" s="223"/>
      <c r="D233" s="223"/>
      <c r="E233" s="223"/>
      <c r="F233" s="223"/>
      <c r="G233" s="223"/>
    </row>
    <row r="234" spans="1:7" x14ac:dyDescent="0.2">
      <c r="A234" s="475"/>
      <c r="B234" s="475"/>
      <c r="C234" s="475"/>
      <c r="D234" s="475"/>
      <c r="E234" s="475"/>
      <c r="F234" s="475"/>
      <c r="G234" s="475"/>
    </row>
    <row r="235" spans="1:7" ht="13.5" thickBot="1" x14ac:dyDescent="0.25">
      <c r="A235" s="223"/>
      <c r="B235" s="223"/>
      <c r="C235" s="223"/>
      <c r="D235" s="223"/>
      <c r="E235" s="223"/>
      <c r="F235" s="223"/>
      <c r="G235" s="223"/>
    </row>
    <row r="236" spans="1:7" x14ac:dyDescent="0.2">
      <c r="A236" s="230"/>
      <c r="B236" s="231"/>
      <c r="C236" s="231"/>
      <c r="D236" s="231"/>
      <c r="E236" s="231"/>
      <c r="F236" s="231"/>
      <c r="G236" s="232"/>
    </row>
    <row r="237" spans="1:7" ht="13.5" thickBot="1" x14ac:dyDescent="0.25">
      <c r="A237" s="244"/>
      <c r="B237" s="245"/>
      <c r="C237" s="246"/>
      <c r="D237" s="247"/>
      <c r="E237" s="247"/>
      <c r="F237" s="247"/>
      <c r="G237" s="248"/>
    </row>
    <row r="238" spans="1:7" x14ac:dyDescent="0.2">
      <c r="A238" s="223"/>
      <c r="B238" s="223"/>
      <c r="C238" s="223"/>
      <c r="D238" s="223"/>
      <c r="E238" s="223"/>
      <c r="F238" s="223"/>
      <c r="G238" s="223"/>
    </row>
    <row r="239" spans="1:7" x14ac:dyDescent="0.2">
      <c r="A239" s="223"/>
      <c r="B239" s="223"/>
      <c r="C239" s="223"/>
      <c r="D239" s="223"/>
      <c r="E239" s="223"/>
      <c r="F239" s="223"/>
      <c r="G239" s="223"/>
    </row>
    <row r="240" spans="1:7" x14ac:dyDescent="0.2">
      <c r="A240" s="223"/>
      <c r="B240" s="223"/>
      <c r="C240" s="223"/>
      <c r="D240" s="223"/>
      <c r="E240" s="223"/>
      <c r="F240" s="223"/>
      <c r="G240" s="223"/>
    </row>
    <row r="241" spans="1:7" ht="15.75" x14ac:dyDescent="0.25">
      <c r="A241" s="476"/>
      <c r="B241" s="476"/>
      <c r="C241" s="476"/>
      <c r="D241" s="476"/>
      <c r="E241" s="476"/>
      <c r="F241" s="476"/>
      <c r="G241" s="476"/>
    </row>
    <row r="242" spans="1:7" x14ac:dyDescent="0.2">
      <c r="A242" s="223"/>
      <c r="B242" s="223"/>
      <c r="C242" s="223"/>
      <c r="D242" s="223"/>
      <c r="E242" s="223"/>
      <c r="F242" s="223"/>
      <c r="G242" s="223"/>
    </row>
    <row r="243" spans="1:7" x14ac:dyDescent="0.2">
      <c r="A243" s="475"/>
      <c r="B243" s="475"/>
      <c r="C243" s="475"/>
      <c r="D243" s="475"/>
      <c r="E243" s="475"/>
      <c r="F243" s="475"/>
      <c r="G243" s="475"/>
    </row>
    <row r="244" spans="1:7" ht="13.5" thickBot="1" x14ac:dyDescent="0.25">
      <c r="A244" s="223"/>
      <c r="B244" s="223"/>
      <c r="C244" s="223"/>
      <c r="D244" s="223"/>
      <c r="E244" s="223"/>
      <c r="F244" s="223"/>
      <c r="G244" s="223"/>
    </row>
    <row r="245" spans="1:7" x14ac:dyDescent="0.2">
      <c r="A245" s="230"/>
      <c r="B245" s="231"/>
      <c r="C245" s="231"/>
      <c r="D245" s="231"/>
      <c r="E245" s="231"/>
      <c r="F245" s="231"/>
      <c r="G245" s="232"/>
    </row>
    <row r="246" spans="1:7" ht="120.75" customHeight="1" thickBot="1" x14ac:dyDescent="0.25">
      <c r="A246" s="244"/>
      <c r="B246" s="245"/>
      <c r="C246" s="246"/>
      <c r="D246" s="247"/>
      <c r="E246" s="247"/>
      <c r="F246" s="247"/>
      <c r="G246" s="248"/>
    </row>
  </sheetData>
  <mergeCells count="15">
    <mergeCell ref="A160:G160"/>
    <mergeCell ref="A162:G162"/>
    <mergeCell ref="A194:G194"/>
    <mergeCell ref="A196:G196"/>
    <mergeCell ref="A243:G243"/>
    <mergeCell ref="A213:G213"/>
    <mergeCell ref="A215:G215"/>
    <mergeCell ref="A232:G232"/>
    <mergeCell ref="A234:G234"/>
    <mergeCell ref="A241:G241"/>
    <mergeCell ref="A1:G30"/>
    <mergeCell ref="A34:G34"/>
    <mergeCell ref="A41:G41"/>
    <mergeCell ref="A85:G85"/>
    <mergeCell ref="A119:G1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2018-04-25T06:49:36Z</cp:lastPrinted>
  <dcterms:created xsi:type="dcterms:W3CDTF">2008-10-17T11:51:54Z</dcterms:created>
  <dcterms:modified xsi:type="dcterms:W3CDTF">2021-07-03T09:47:40Z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