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agapitom\Desktop\25 ZSE 3kv\1 VERZIJA\"/>
    </mc:Choice>
  </mc:AlternateContent>
  <xr:revisionPtr revIDLastSave="0" documentId="13_ncr:1_{05B8D1D2-6A1C-4D87-8644-78DD55621D1F}" xr6:coauthVersionLast="47" xr6:coauthVersionMax="47" xr10:uidLastSave="{00000000-0000-0000-0000-000000000000}"/>
  <bookViews>
    <workbookView xWindow="0" yWindow="0" windowWidth="38400" windowHeight="210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9" i="26" l="1"/>
  <c r="K28" i="26"/>
  <c r="K31" i="26"/>
  <c r="K32" i="26"/>
  <c r="K33" i="26"/>
  <c r="K35" i="26"/>
  <c r="K30" i="26"/>
  <c r="K39" i="26"/>
  <c r="K40" i="26"/>
  <c r="K42" i="26"/>
  <c r="K47" i="26"/>
  <c r="K38" i="26"/>
  <c r="K56" i="26"/>
  <c r="K57" i="26"/>
  <c r="K58" i="26"/>
  <c r="K59" i="26"/>
  <c r="K72" i="26"/>
  <c r="K73" i="26"/>
  <c r="K71" i="26"/>
  <c r="K79" i="26"/>
  <c r="K78" i="26"/>
  <c r="K93" i="26"/>
  <c r="K94" i="26"/>
  <c r="I93" i="26"/>
  <c r="I94" i="26"/>
  <c r="I92" i="26"/>
  <c r="I79" i="26"/>
  <c r="I78" i="26"/>
  <c r="I72" i="26"/>
  <c r="I73" i="26"/>
  <c r="I71" i="26"/>
  <c r="I56" i="26"/>
  <c r="I57" i="26"/>
  <c r="I58" i="26"/>
  <c r="I59"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89" i="26" s="1"/>
  <c r="H67" i="26"/>
  <c r="I85" i="18"/>
  <c r="H85" i="18"/>
  <c r="I85" i="26" l="1"/>
  <c r="H85" i="26"/>
  <c r="I89" i="26"/>
  <c r="I109" i="26" s="1"/>
  <c r="I111" i="26" s="1"/>
  <c r="H109" i="26"/>
  <c r="H111" i="26" s="1"/>
  <c r="K85" i="26"/>
  <c r="J85" i="26"/>
  <c r="K109" i="26"/>
  <c r="K111" i="26" s="1"/>
  <c r="J109" i="26"/>
  <c r="J111"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<sst xmlns="http://schemas.openxmlformats.org/spreadsheetml/2006/main" count="539" uniqueCount="469">
  <si>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</si>
  <si>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</si>
  <si>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</si>
  <si>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</si>
  <si>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</si>
  <si>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</si>
  <si>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</si>
  <si>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</si>
  <si>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</si>
  <si>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</si>
  <si>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</si>
  <si>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</si>
  <si>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</si>
  <si>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</si>
  <si>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</si>
  <si>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</si>
  <si>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</si>
  <si>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</si>
  <si>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</si>
  <si>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</si>
  <si>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</si>
  <si>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</si>
  <si>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</si>
  <si>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</si>
  <si>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</si>
  <si>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</si>
  <si>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</si>
  <si>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</si>
  <si>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</si>
  <si>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</si>
  <si>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</si>
  <si>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</si>
  <si>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</si>
  <si>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</si>
  <si>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</si>
  <si>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</si>
  <si>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</si>
  <si>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</si>
  <si>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</si>
  <si>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</si>
  <si>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</si>
  <si>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</si>
  <si>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</si>
  <si>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</si>
  <si>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</si>
  <si>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</si>
  <si>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</si>
  <si>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</si>
  <si>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</si>
  <si>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</si>
  <si>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</si>
  <si>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</si>
  <si>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</si>
  <si>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</si>
  <si>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</si>
  <si>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</si>
  <si>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</si>
  <si>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</si>
  <si>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</si>
  <si>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</si>
  <si>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</si>
  <si>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</si>
  <si>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</si>
  <si>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</si>
  <si>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</si>
  <si>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</si>
  <si>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</si>
  <si>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</si>
  <si>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</si>
  <si>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</si>
  <si>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</si>
  <si>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</si>
  <si>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</si>
  <si>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</si>
  <si>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</si>
  <si>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</si>
  <si>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</si>
  <si>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</si>
  <si>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</si>
  <si>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</si>
  <si>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</si>
  <si>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</si>
  <si>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</si>
  <si>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</si>
  <si>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</si>
  <si>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</si>
  <si>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</si>
  <si>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</si>
  <si>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</si>
  <si>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</si>
  <si>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</si>
  <si>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</si>
  <si>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</si>
  <si>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</si>
  <si>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</si>
  <si>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</si>
  <si>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</si>
  <si>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</si>
  <si>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</si>
  <si>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</si>
  <si>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</si>
  <si>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</si>
  <si>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</si>
  <si>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</si>
  <si>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</si>
  <si>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</si>
  <si>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</si>
  <si>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</si>
  <si>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</si>
  <si>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</si>
  <si>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</si>
  <si>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</si>
  <si>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</si>
  <si>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</si>
  <si>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</si>
  <si>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</si>
  <si>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</si>
  <si>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</si>
  <si>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</si>
  <si>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</si>
  <si>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</si>
  <si>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</si>
  <si>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</si>
  <si>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</si>
  <si>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</si>
  <si>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</si>
  <si>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</si>
  <si>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</si>
  <si>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</si>
  <si>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</si>
  <si>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</si>
  <si>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</si>
  <si>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</si>
  <si>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</si>
  <si>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</si>
  <si>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</si>
  <si>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</si>
  <si>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</si>
  <si>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</si>
  <si>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</si>
  <si>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</si>
  <si>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</si>
  <si>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</si>
  <si>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</si>
  <si>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</si>
  <si>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</si>
  <si>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</si>
  <si>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</si>
  <si>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</si>
  <si>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</si>
  <si>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</si>
  <si>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</si>
  <si>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</si>
  <si>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</si>
  <si>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</si>
  <si>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</si>
  <si>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</si>
  <si>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</si>
  <si>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</si>
  <si>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</si>
  <si>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</si>
  <si>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</si>
  <si>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</si>
  <si>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</si>
  <si>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</si>
  <si>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</si>
  <si>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</si>
  <si>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</si>
  <si>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</si>
  <si>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</si>
  <si>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</si>
  <si>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</si>
  <si>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</si>
  <si>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</si>
  <si>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</si>
  <si>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</si>
  <si>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</si>
  <si>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</si>
  <si>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</si>
  <si>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</si>
  <si>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</si>
  <si>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</si>
  <si>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</si>
  <si>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</si>
  <si>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</si>
  <si>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</si>
  <si>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</si>
  <si>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</si>
  <si>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</si>
  <si>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</si>
  <si>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</si>
  <si>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</si>
  <si>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</si>
  <si>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</si>
  <si>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</si>
  <si>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</si>
  <si>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</si>
  <si>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</si>
  <si>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</si>
  <si>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</si>
  <si>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</si>
  <si>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</si>
  <si>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</si>
  <si>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</si>
  <si>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</si>
  <si>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</si>
  <si>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</si>
  <si>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</si>
  <si>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</si>
  <si>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</si>
  <si>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</si>
  <si>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</si>
  <si>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</si>
  <si>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</si>
  <si>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</si>
  <si>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</si>
  <si>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</si>
  <si>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</si>
  <si>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</si>
  <si>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</si>
  <si>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</si>
  <si>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</si>
  <si>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</si>
  <si>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</si>
  <si>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</si>
  <si>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</si>
  <si>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</si>
  <si>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</si>
  <si>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</si>
  <si>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</si>
  <si>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</si>
  <si>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</si>
  <si>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</si>
  <si>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</si>
  <si>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</si>
  <si>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</si>
  <si>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</si>
  <si>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</si>
  <si>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</si>
  <si>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</si>
  <si>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</si>
  <si>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</si>
  <si>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</si>
  <si>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</si>
  <si>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</si>
  <si>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</si>
  <si>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</si>
  <si>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</si>
  <si>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</si>
  <si>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</si>
  <si>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</si>
  <si>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</si>
  <si>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</si>
  <si>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</si>
  <si>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</si>
  <si>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</si>
  <si>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</si>
  <si>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</si>
  <si>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</si>
  <si>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</si>
  <si>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</si>
  <si>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</si>
  <si>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</si>
  <si>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</si>
  <si>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</si>
  <si>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</si>
  <si>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</si>
  <si>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</si>
  <si>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</si>
  <si>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</si>
  <si>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</si>
  <si>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</si>
  <si>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</si>
  <si>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</si>
  <si>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</si>
  <si>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</si>
  <si>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</si>
  <si>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</si>
  <si>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</si>
  <si>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</si>
  <si>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</si>
  <si>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</si>
  <si>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</si>
  <si>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</si>
  <si>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</si>
  <si>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</si>
  <si>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</si>
  <si>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</si>
  <si>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</si>
  <si>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</si>
  <si>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</si>
  <si>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</si>
  <si>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</si>
  <si>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</si>
  <si>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</si>
  <si>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</si>
  <si>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</si>
  <si>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</si>
  <si>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</si>
  <si>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</si>
  <si>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</si>
  <si>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</si>
  <si>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</si>
  <si>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</si>
  <si>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</si>
  <si>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</si>
  <si>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</si>
  <si>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</si>
  <si>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</si>
  <si>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</si>
  <si>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</si>
  <si>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</si>
  <si>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</si>
  <si>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</si>
  <si>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</si>
  <si>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</si>
  <si>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</si>
  <si>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</si>
  <si>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</si>
  <si>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</si>
  <si>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</si>
  <si>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</si>
  <si>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</si>
  <si>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</si>
  <si>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</si>
  <si>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</si>
  <si>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</si>
  <si>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</si>
  <si>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</si>
  <si>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</si>
  <si>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</si>
  <si>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</si>
  <si>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</si>
  <si>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</si>
  <si>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</si>
  <si>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</si>
  <si>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</si>
  <si>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</si>
  <si>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</si>
  <si>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</si>
  <si>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</si>
  <si>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</si>
  <si>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</si>
  <si>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</si>
  <si>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</si>
  <si>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</si>
  <si>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</si>
  <si>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</si>
  <si>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</si>
  <si>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</si>
  <si>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</si>
  <si>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</si>
  <si>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</si>
  <si>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</si>
  <si>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</si>
  <si>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</si>
  <si>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</si>
  <si>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</si>
  <si>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</si>
  <si>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</si>
  <si>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</si>
  <si>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</si>
  <si>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</si>
  <si>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</si>
  <si>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</si>
  <si>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</si>
  <si>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</si>
  <si>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</si>
  <si>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</si>
  <si>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</si>
  <si>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</si>
  <si>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</si>
  <si>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</si>
  <si>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</si>
  <si>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</si>
  <si>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</si>
  <si>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</si>
  <si>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</si>
  <si>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</si>
  <si>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</si>
  <si>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</si>
  <si>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</si>
  <si>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</si>
  <si>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</si>
  <si>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</si>
  <si>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</si>
  <si>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</si>
  <si>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</si>
  <si>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</si>
  <si>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</si>
  <si>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</si>
  <si>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</si>
  <si>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</si>
  <si>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</si>
  <si>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</si>
  <si>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</si>
  <si>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</si>
  <si>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</si>
  <si>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</si>
  <si>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</si>
  <si>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</si>
  <si>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</si>
  <si>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</si>
  <si>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</si>
  <si>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</si>
  <si>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</si>
  <si>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</si>
  <si>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</si>
  <si>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</si>
  <si>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</si>
  <si>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</si>
  <si>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</si>
  <si>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</si>
  <si>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</si>
  <si>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</si>
  <si>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</si>
  <si>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</si>
  <si>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</si>
  <si>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</si>
  <si>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</si>
  <si>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</si>
  <si>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</si>
  <si>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</si>
  <si>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</si>
  <si>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</si>
  <si>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</si>
  <si>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</si>
  <si>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</si>
  <si>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</si>
  <si>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</si>
  <si>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</si>
  <si>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</si>
  <si>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</si>
  <si>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</si>
  <si>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</si>
  <si>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</si>
  <si>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</si>
  <si>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</si>
  <si>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</si>
  <si>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</si>
  <si>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</si>
  <si>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</si>
  <si>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</si>
  <si>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</si>
  <si>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</si>
  <si>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</si>
  <si>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</si>
  <si>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</si>
  <si>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3654664</t>
  </si>
  <si>
    <t>HR</t>
  </si>
  <si>
    <t>080040901</t>
  </si>
  <si>
    <t>49214559889</t>
  </si>
  <si>
    <t>549300DOZHZICNEMG593</t>
  </si>
  <si>
    <t>1315</t>
  </si>
  <si>
    <t>KONČAR DISTRIBUTIVNI I SPECIJALNI TRANSFORMATORI d.d.</t>
  </si>
  <si>
    <t>ZAGREB</t>
  </si>
  <si>
    <t>JOSIPA MOKROVIĆA 8</t>
  </si>
  <si>
    <t>darko.krpan@koncar-dst.hr</t>
  </si>
  <si>
    <t>www.koncar-dst.hr</t>
  </si>
  <si>
    <t>KRPAN DARKO</t>
  </si>
  <si>
    <t>013783714</t>
  </si>
  <si>
    <t>Obveznik: GRUPA KONČAR DISTRIBUTIVNI I SPECIJALNI TRANSFORMATORI</t>
  </si>
  <si>
    <t>Power Engineering Transformatory sp. z o.o.</t>
  </si>
  <si>
    <t>Czerwonak, Poljska</t>
  </si>
  <si>
    <t>Ferokotao d.o.o.</t>
  </si>
  <si>
    <t>Kolodvorska ulica 78/a, Donji Kraljevec</t>
  </si>
  <si>
    <t> 30.9.2025</t>
  </si>
  <si>
    <t>stanje na dan 30.09.2025</t>
  </si>
  <si>
    <t>u razdoblju 01.01.2025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</si>
</sst>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I7" sqref="I7"/>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45658</v>
      </c>
      <c r="F4" s="177"/>
      <c r="G4" s="86" t="s">
        <v>0</v>
      </c>
      <c r="H4" s="176" t="s">
        <v>466</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328</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330</v>
      </c>
      <c r="B10" s="166"/>
      <c r="C10" s="166"/>
      <c r="D10" s="166"/>
      <c r="E10" s="166"/>
      <c r="F10" s="166"/>
      <c r="G10" s="166"/>
      <c r="H10" s="166"/>
      <c r="I10" s="166"/>
      <c r="J10" s="95"/>
    </row>
    <row r="11" spans="1:20" ht="24.6" customHeight="1" x14ac:dyDescent="0.25">
      <c r="A11" s="153" t="s">
        <v>309</v>
      </c>
      <c r="B11" s="167"/>
      <c r="C11" s="159" t="s">
        <v>448</v>
      </c>
      <c r="D11" s="160"/>
      <c r="E11" s="96"/>
      <c r="F11" s="126" t="s">
        <v>331</v>
      </c>
      <c r="G11" s="163"/>
      <c r="H11" s="142" t="s">
        <v>449</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450</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451</v>
      </c>
      <c r="D15" s="160"/>
      <c r="E15" s="164"/>
      <c r="F15" s="155"/>
      <c r="G15" s="101" t="s">
        <v>332</v>
      </c>
      <c r="H15" s="142" t="s">
        <v>452</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333</v>
      </c>
      <c r="C17" s="159" t="s">
        <v>453</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454</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10090</v>
      </c>
      <c r="D21" s="143"/>
      <c r="E21" s="132"/>
      <c r="F21" s="132"/>
      <c r="G21" s="133" t="s">
        <v>455</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456</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457</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458</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1325</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336</v>
      </c>
      <c r="D31" s="152" t="s">
        <v>334</v>
      </c>
      <c r="E31" s="140"/>
      <c r="F31" s="140"/>
      <c r="G31" s="140"/>
      <c r="H31" s="77"/>
      <c r="I31" s="109" t="s">
        <v>335</v>
      </c>
      <c r="J31" s="110" t="s">
        <v>336</v>
      </c>
    </row>
    <row r="32" spans="1:10" x14ac:dyDescent="0.25">
      <c r="A32" s="153"/>
      <c r="B32" s="154"/>
      <c r="C32" s="111"/>
      <c r="D32" s="86"/>
      <c r="E32" s="155"/>
      <c r="F32" s="155"/>
      <c r="G32" s="155"/>
      <c r="H32" s="155"/>
      <c r="I32" s="107"/>
      <c r="J32" s="108"/>
    </row>
    <row r="33" spans="1:10" x14ac:dyDescent="0.25">
      <c r="A33" s="153" t="s">
        <v>326</v>
      </c>
      <c r="B33" s="154"/>
      <c r="C33" s="44" t="s">
        <v>338</v>
      </c>
      <c r="D33" s="152" t="s">
        <v>337</v>
      </c>
      <c r="E33" s="140"/>
      <c r="F33" s="140"/>
      <c r="G33" s="140"/>
      <c r="H33" s="104"/>
      <c r="I33" s="109" t="s">
        <v>338</v>
      </c>
      <c r="J33" s="110" t="s">
        <v>339</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t="s">
        <v>462</v>
      </c>
      <c r="B37" s="149"/>
      <c r="C37" s="149"/>
      <c r="D37" s="149"/>
      <c r="E37" s="148" t="s">
        <v>463</v>
      </c>
      <c r="F37" s="149"/>
      <c r="G37" s="149"/>
      <c r="H37" s="149"/>
      <c r="I37" s="150"/>
      <c r="J37" s="76">
        <v>62805</v>
      </c>
    </row>
    <row r="38" spans="1:10" x14ac:dyDescent="0.25">
      <c r="A38" s="98"/>
      <c r="B38" s="77"/>
      <c r="C38" s="105"/>
      <c r="D38" s="151"/>
      <c r="E38" s="151"/>
      <c r="F38" s="151"/>
      <c r="G38" s="151"/>
      <c r="H38" s="151"/>
      <c r="I38" s="151"/>
      <c r="J38" s="100"/>
    </row>
    <row r="39" spans="1:10" x14ac:dyDescent="0.25">
      <c r="A39" s="148" t="s">
        <v>464</v>
      </c>
      <c r="B39" s="149"/>
      <c r="C39" s="149"/>
      <c r="D39" s="150"/>
      <c r="E39" s="148" t="s">
        <v>465</v>
      </c>
      <c r="F39" s="149"/>
      <c r="G39" s="149"/>
      <c r="H39" s="149"/>
      <c r="I39" s="150"/>
      <c r="J39" s="44">
        <v>1211498</v>
      </c>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340</v>
      </c>
    </row>
    <row r="49" spans="1:10" x14ac:dyDescent="0.25">
      <c r="A49" s="114"/>
      <c r="B49" s="105"/>
      <c r="C49" s="105"/>
      <c r="D49" s="77"/>
      <c r="E49" s="132"/>
      <c r="F49" s="132"/>
      <c r="G49" s="146"/>
      <c r="H49" s="146"/>
      <c r="I49" s="77"/>
      <c r="J49" s="115" t="s">
        <v>341</v>
      </c>
    </row>
    <row r="50" spans="1:10" ht="14.45" customHeight="1" x14ac:dyDescent="0.25">
      <c r="A50" s="125" t="s">
        <v>319</v>
      </c>
      <c r="B50" s="126"/>
      <c r="C50" s="142" t="s">
        <v>341</v>
      </c>
      <c r="D50" s="143"/>
      <c r="E50" s="144" t="s">
        <v>342</v>
      </c>
      <c r="F50" s="145"/>
      <c r="G50" s="133"/>
      <c r="H50" s="134"/>
      <c r="I50" s="134"/>
      <c r="J50" s="135"/>
    </row>
    <row r="51" spans="1:10" x14ac:dyDescent="0.25">
      <c r="A51" s="114"/>
      <c r="B51" s="105"/>
      <c r="C51" s="146"/>
      <c r="D51" s="146"/>
      <c r="E51" s="132"/>
      <c r="F51" s="132"/>
      <c r="G51" s="147" t="s">
        <v>343</v>
      </c>
      <c r="H51" s="147"/>
      <c r="I51" s="147"/>
      <c r="J51" s="91"/>
    </row>
    <row r="52" spans="1:10" ht="13.9" customHeight="1" x14ac:dyDescent="0.25">
      <c r="A52" s="125" t="s">
        <v>320</v>
      </c>
      <c r="B52" s="126"/>
      <c r="C52" s="133" t="s">
        <v>459</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460</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457</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344</v>
      </c>
      <c r="B58" s="126"/>
      <c r="C58" s="127"/>
      <c r="D58" s="128"/>
      <c r="E58" s="128"/>
      <c r="F58" s="128"/>
      <c r="G58" s="128"/>
      <c r="H58" s="128"/>
      <c r="I58" s="128"/>
      <c r="J58" s="129"/>
    </row>
    <row r="59" spans="1:10" ht="14.45" customHeight="1" x14ac:dyDescent="0.25">
      <c r="A59" s="98"/>
      <c r="B59" s="77"/>
      <c r="C59" s="130" t="s">
        <v>345</v>
      </c>
      <c r="D59" s="130"/>
      <c r="E59" s="130"/>
      <c r="F59" s="130"/>
      <c r="G59" s="77"/>
      <c r="H59" s="77"/>
      <c r="I59" s="77"/>
      <c r="J59" s="100"/>
    </row>
    <row r="60" spans="1:10" x14ac:dyDescent="0.25">
      <c r="A60" s="125" t="s">
        <v>346</v>
      </c>
      <c r="B60" s="126"/>
      <c r="C60" s="127"/>
      <c r="D60" s="128"/>
      <c r="E60" s="128"/>
      <c r="F60" s="128"/>
      <c r="G60" s="128"/>
      <c r="H60" s="128"/>
      <c r="I60" s="128"/>
      <c r="J60" s="129"/>
    </row>
    <row r="61" spans="1:10" ht="14.45" customHeight="1" x14ac:dyDescent="0.25">
      <c r="A61" s="116"/>
      <c r="B61" s="117"/>
      <c r="C61" s="131" t="s">
        <v>347</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98425196850393704" right="0.70866141732283472" top="0.39370078740157483" bottom="0"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35" sqref="I135"/>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467</v>
      </c>
      <c r="B2" s="192"/>
      <c r="C2" s="192"/>
      <c r="D2" s="192"/>
      <c r="E2" s="192"/>
      <c r="F2" s="192"/>
      <c r="G2" s="192"/>
      <c r="H2" s="192"/>
      <c r="I2" s="192"/>
    </row>
    <row r="3" spans="1:9" x14ac:dyDescent="0.2">
      <c r="A3" s="193" t="s">
        <v>447</v>
      </c>
      <c r="B3" s="193"/>
      <c r="C3" s="193"/>
      <c r="D3" s="193"/>
      <c r="E3" s="193"/>
      <c r="F3" s="193"/>
      <c r="G3" s="193"/>
      <c r="H3" s="193"/>
      <c r="I3" s="193"/>
    </row>
    <row r="4" spans="1:9" x14ac:dyDescent="0.2">
      <c r="A4" s="194" t="s">
        <v>461</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69846763</v>
      </c>
      <c r="I9" s="120">
        <f>I10+I17+I27+I38+I43</f>
        <v>97362055</v>
      </c>
    </row>
    <row r="10" spans="1:9" ht="12.75" customHeight="1" x14ac:dyDescent="0.2">
      <c r="A10" s="186" t="s">
        <v>5</v>
      </c>
      <c r="B10" s="186"/>
      <c r="C10" s="186"/>
      <c r="D10" s="186"/>
      <c r="E10" s="186"/>
      <c r="F10" s="186"/>
      <c r="G10" s="12">
        <v>3</v>
      </c>
      <c r="H10" s="120">
        <f>H11+H12+H13+H14+H15+H16</f>
        <v>434202</v>
      </c>
      <c r="I10" s="120">
        <f>I11+I12+I13+I14+I15+I16</f>
        <v>628162</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410984</v>
      </c>
      <c r="I12" s="18">
        <v>619905</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23218</v>
      </c>
      <c r="I16" s="18">
        <v>8257</v>
      </c>
    </row>
    <row r="17" spans="1:9" ht="12.75" customHeight="1" x14ac:dyDescent="0.2">
      <c r="A17" s="186" t="s">
        <v>12</v>
      </c>
      <c r="B17" s="186"/>
      <c r="C17" s="186"/>
      <c r="D17" s="186"/>
      <c r="E17" s="186"/>
      <c r="F17" s="186"/>
      <c r="G17" s="12">
        <v>10</v>
      </c>
      <c r="H17" s="120">
        <f>H18+H19+H20+H21+H22+H23+H24+H25+H26</f>
        <v>65158301</v>
      </c>
      <c r="I17" s="120">
        <f>I18+I19+I20+I21+I22+I23+I24+I25+I26</f>
        <v>84272897</v>
      </c>
    </row>
    <row r="18" spans="1:9" ht="12.75" customHeight="1" x14ac:dyDescent="0.2">
      <c r="A18" s="182" t="s">
        <v>13</v>
      </c>
      <c r="B18" s="182"/>
      <c r="C18" s="182"/>
      <c r="D18" s="182"/>
      <c r="E18" s="182"/>
      <c r="F18" s="182"/>
      <c r="G18" s="11">
        <v>11</v>
      </c>
      <c r="H18" s="18">
        <v>5745284</v>
      </c>
      <c r="I18" s="18">
        <v>14191635</v>
      </c>
    </row>
    <row r="19" spans="1:9" ht="12.75" customHeight="1" x14ac:dyDescent="0.2">
      <c r="A19" s="182" t="s">
        <v>14</v>
      </c>
      <c r="B19" s="182"/>
      <c r="C19" s="182"/>
      <c r="D19" s="182"/>
      <c r="E19" s="182"/>
      <c r="F19" s="182"/>
      <c r="G19" s="11">
        <v>12</v>
      </c>
      <c r="H19" s="18">
        <v>23960737</v>
      </c>
      <c r="I19" s="18">
        <v>37779374</v>
      </c>
    </row>
    <row r="20" spans="1:9" ht="12.75" customHeight="1" x14ac:dyDescent="0.2">
      <c r="A20" s="182" t="s">
        <v>15</v>
      </c>
      <c r="B20" s="182"/>
      <c r="C20" s="182"/>
      <c r="D20" s="182"/>
      <c r="E20" s="182"/>
      <c r="F20" s="182"/>
      <c r="G20" s="11">
        <v>13</v>
      </c>
      <c r="H20" s="18">
        <v>16098325</v>
      </c>
      <c r="I20" s="18">
        <v>22374750</v>
      </c>
    </row>
    <row r="21" spans="1:9" ht="12.75" customHeight="1" x14ac:dyDescent="0.2">
      <c r="A21" s="182" t="s">
        <v>16</v>
      </c>
      <c r="B21" s="182"/>
      <c r="C21" s="182"/>
      <c r="D21" s="182"/>
      <c r="E21" s="182"/>
      <c r="F21" s="182"/>
      <c r="G21" s="11">
        <v>14</v>
      </c>
      <c r="H21" s="18">
        <v>1696999</v>
      </c>
      <c r="I21" s="18">
        <v>2423063</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5207181</v>
      </c>
      <c r="I23" s="18">
        <v>2540747</v>
      </c>
    </row>
    <row r="24" spans="1:9" ht="12.75" customHeight="1" x14ac:dyDescent="0.2">
      <c r="A24" s="182" t="s">
        <v>19</v>
      </c>
      <c r="B24" s="182"/>
      <c r="C24" s="182"/>
      <c r="D24" s="182"/>
      <c r="E24" s="182"/>
      <c r="F24" s="182"/>
      <c r="G24" s="11">
        <v>17</v>
      </c>
      <c r="H24" s="18">
        <v>12123068</v>
      </c>
      <c r="I24" s="18">
        <v>4605210</v>
      </c>
    </row>
    <row r="25" spans="1:9" ht="12.75" customHeight="1" x14ac:dyDescent="0.2">
      <c r="A25" s="182" t="s">
        <v>20</v>
      </c>
      <c r="B25" s="182"/>
      <c r="C25" s="182"/>
      <c r="D25" s="182"/>
      <c r="E25" s="182"/>
      <c r="F25" s="182"/>
      <c r="G25" s="11">
        <v>18</v>
      </c>
      <c r="H25" s="18">
        <v>22827</v>
      </c>
      <c r="I25" s="18">
        <v>71658</v>
      </c>
    </row>
    <row r="26" spans="1:9" ht="12.75" customHeight="1" x14ac:dyDescent="0.2">
      <c r="A26" s="182" t="s">
        <v>21</v>
      </c>
      <c r="B26" s="182"/>
      <c r="C26" s="182"/>
      <c r="D26" s="182"/>
      <c r="E26" s="182"/>
      <c r="F26" s="182"/>
      <c r="G26" s="11">
        <v>19</v>
      </c>
      <c r="H26" s="18">
        <v>303880</v>
      </c>
      <c r="I26" s="18">
        <v>286460</v>
      </c>
    </row>
    <row r="27" spans="1:9" ht="12.75" customHeight="1" x14ac:dyDescent="0.2">
      <c r="A27" s="186" t="s">
        <v>22</v>
      </c>
      <c r="B27" s="186"/>
      <c r="C27" s="186"/>
      <c r="D27" s="186"/>
      <c r="E27" s="186"/>
      <c r="F27" s="186"/>
      <c r="G27" s="12">
        <v>20</v>
      </c>
      <c r="H27" s="120">
        <f>SUM(H28:H37)</f>
        <v>1421575</v>
      </c>
      <c r="I27" s="120">
        <f>SUM(I28:I37)</f>
        <v>9427451</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8000000</v>
      </c>
    </row>
    <row r="31" spans="1:9" ht="24" customHeight="1" x14ac:dyDescent="0.2">
      <c r="A31" s="182" t="s">
        <v>26</v>
      </c>
      <c r="B31" s="182"/>
      <c r="C31" s="182"/>
      <c r="D31" s="182"/>
      <c r="E31" s="182"/>
      <c r="F31" s="182"/>
      <c r="G31" s="11">
        <v>24</v>
      </c>
      <c r="H31" s="18">
        <v>1188487</v>
      </c>
      <c r="I31" s="18">
        <v>1188487</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5176</v>
      </c>
      <c r="I34" s="18">
        <v>5176</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227912</v>
      </c>
      <c r="I37" s="18">
        <v>233788</v>
      </c>
    </row>
    <row r="38" spans="1:9" ht="12.75" customHeight="1" x14ac:dyDescent="0.2">
      <c r="A38" s="186" t="s">
        <v>33</v>
      </c>
      <c r="B38" s="186"/>
      <c r="C38" s="186"/>
      <c r="D38" s="186"/>
      <c r="E38" s="186"/>
      <c r="F38" s="186"/>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2832685</v>
      </c>
      <c r="I43" s="18">
        <v>3033545</v>
      </c>
    </row>
    <row r="44" spans="1:9" ht="12.75" customHeight="1" x14ac:dyDescent="0.2">
      <c r="A44" s="184" t="s">
        <v>303</v>
      </c>
      <c r="B44" s="184"/>
      <c r="C44" s="184"/>
      <c r="D44" s="184"/>
      <c r="E44" s="184"/>
      <c r="F44" s="184"/>
      <c r="G44" s="12">
        <v>37</v>
      </c>
      <c r="H44" s="120">
        <f>H45+H53+H60+H70</f>
        <v>405866980</v>
      </c>
      <c r="I44" s="120">
        <f>I45+I53+I60+I70</f>
        <v>474895477</v>
      </c>
    </row>
    <row r="45" spans="1:9" ht="12.75" customHeight="1" x14ac:dyDescent="0.2">
      <c r="A45" s="186" t="s">
        <v>39</v>
      </c>
      <c r="B45" s="186"/>
      <c r="C45" s="186"/>
      <c r="D45" s="186"/>
      <c r="E45" s="186"/>
      <c r="F45" s="186"/>
      <c r="G45" s="12">
        <v>38</v>
      </c>
      <c r="H45" s="120">
        <f>SUM(H46:H52)</f>
        <v>122919504</v>
      </c>
      <c r="I45" s="120">
        <f>SUM(I46:I52)</f>
        <v>133530336</v>
      </c>
    </row>
    <row r="46" spans="1:9" ht="12.75" customHeight="1" x14ac:dyDescent="0.2">
      <c r="A46" s="182" t="s">
        <v>40</v>
      </c>
      <c r="B46" s="182"/>
      <c r="C46" s="182"/>
      <c r="D46" s="182"/>
      <c r="E46" s="182"/>
      <c r="F46" s="182"/>
      <c r="G46" s="11">
        <v>39</v>
      </c>
      <c r="H46" s="18">
        <v>49464184</v>
      </c>
      <c r="I46" s="18">
        <v>49752344</v>
      </c>
    </row>
    <row r="47" spans="1:9" ht="12.75" customHeight="1" x14ac:dyDescent="0.2">
      <c r="A47" s="182" t="s">
        <v>41</v>
      </c>
      <c r="B47" s="182"/>
      <c r="C47" s="182"/>
      <c r="D47" s="182"/>
      <c r="E47" s="182"/>
      <c r="F47" s="182"/>
      <c r="G47" s="11">
        <v>40</v>
      </c>
      <c r="H47" s="18">
        <v>46781631</v>
      </c>
      <c r="I47" s="18">
        <v>42825282</v>
      </c>
    </row>
    <row r="48" spans="1:9" ht="12.75" customHeight="1" x14ac:dyDescent="0.2">
      <c r="A48" s="182" t="s">
        <v>42</v>
      </c>
      <c r="B48" s="182"/>
      <c r="C48" s="182"/>
      <c r="D48" s="182"/>
      <c r="E48" s="182"/>
      <c r="F48" s="182"/>
      <c r="G48" s="11">
        <v>41</v>
      </c>
      <c r="H48" s="18">
        <v>26509423</v>
      </c>
      <c r="I48" s="18">
        <v>40829187</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164266</v>
      </c>
      <c r="I50" s="18">
        <v>123523</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95939631</v>
      </c>
      <c r="I53" s="120">
        <f>SUM(I54:I59)</f>
        <v>90090978</v>
      </c>
    </row>
    <row r="54" spans="1:9" ht="12.75" customHeight="1" x14ac:dyDescent="0.2">
      <c r="A54" s="182" t="s">
        <v>48</v>
      </c>
      <c r="B54" s="182"/>
      <c r="C54" s="182"/>
      <c r="D54" s="182"/>
      <c r="E54" s="182"/>
      <c r="F54" s="182"/>
      <c r="G54" s="11">
        <v>47</v>
      </c>
      <c r="H54" s="18">
        <v>788299</v>
      </c>
      <c r="I54" s="18">
        <v>597752</v>
      </c>
    </row>
    <row r="55" spans="1:9" ht="12.75" customHeight="1" x14ac:dyDescent="0.2">
      <c r="A55" s="182" t="s">
        <v>49</v>
      </c>
      <c r="B55" s="182"/>
      <c r="C55" s="182"/>
      <c r="D55" s="182"/>
      <c r="E55" s="182"/>
      <c r="F55" s="182"/>
      <c r="G55" s="11">
        <v>48</v>
      </c>
      <c r="H55" s="18">
        <v>70604</v>
      </c>
      <c r="I55" s="18">
        <v>32104</v>
      </c>
    </row>
    <row r="56" spans="1:9" ht="12.75" customHeight="1" x14ac:dyDescent="0.2">
      <c r="A56" s="182" t="s">
        <v>50</v>
      </c>
      <c r="B56" s="182"/>
      <c r="C56" s="182"/>
      <c r="D56" s="182"/>
      <c r="E56" s="182"/>
      <c r="F56" s="182"/>
      <c r="G56" s="11">
        <v>49</v>
      </c>
      <c r="H56" s="18">
        <v>89409671</v>
      </c>
      <c r="I56" s="18">
        <v>82603010</v>
      </c>
    </row>
    <row r="57" spans="1:9" ht="12.75" customHeight="1" x14ac:dyDescent="0.2">
      <c r="A57" s="182" t="s">
        <v>51</v>
      </c>
      <c r="B57" s="182"/>
      <c r="C57" s="182"/>
      <c r="D57" s="182"/>
      <c r="E57" s="182"/>
      <c r="F57" s="182"/>
      <c r="G57" s="11">
        <v>50</v>
      </c>
      <c r="H57" s="18">
        <v>19667</v>
      </c>
      <c r="I57" s="18">
        <v>58265</v>
      </c>
    </row>
    <row r="58" spans="1:9" ht="12.75" customHeight="1" x14ac:dyDescent="0.2">
      <c r="A58" s="182" t="s">
        <v>52</v>
      </c>
      <c r="B58" s="182"/>
      <c r="C58" s="182"/>
      <c r="D58" s="182"/>
      <c r="E58" s="182"/>
      <c r="F58" s="182"/>
      <c r="G58" s="11">
        <v>51</v>
      </c>
      <c r="H58" s="18">
        <v>3385362</v>
      </c>
      <c r="I58" s="18">
        <v>4045135</v>
      </c>
    </row>
    <row r="59" spans="1:9" ht="12.75" customHeight="1" x14ac:dyDescent="0.2">
      <c r="A59" s="182" t="s">
        <v>53</v>
      </c>
      <c r="B59" s="182"/>
      <c r="C59" s="182"/>
      <c r="D59" s="182"/>
      <c r="E59" s="182"/>
      <c r="F59" s="182"/>
      <c r="G59" s="11">
        <v>52</v>
      </c>
      <c r="H59" s="18">
        <v>2266028</v>
      </c>
      <c r="I59" s="18">
        <v>2754712</v>
      </c>
    </row>
    <row r="60" spans="1:9" ht="12.75" customHeight="1" x14ac:dyDescent="0.2">
      <c r="A60" s="186" t="s">
        <v>54</v>
      </c>
      <c r="B60" s="186"/>
      <c r="C60" s="186"/>
      <c r="D60" s="186"/>
      <c r="E60" s="186"/>
      <c r="F60" s="186"/>
      <c r="G60" s="12">
        <v>53</v>
      </c>
      <c r="H60" s="120">
        <f>SUM(H61:H69)</f>
        <v>98916138</v>
      </c>
      <c r="I60" s="120">
        <f>SUM(I61:I69)</f>
        <v>130065490</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19000000</v>
      </c>
      <c r="I63" s="18">
        <v>1000000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14916138</v>
      </c>
      <c r="I67" s="18">
        <v>4065490</v>
      </c>
    </row>
    <row r="68" spans="1:9" ht="12.75" customHeight="1" x14ac:dyDescent="0.2">
      <c r="A68" s="182" t="s">
        <v>30</v>
      </c>
      <c r="B68" s="182"/>
      <c r="C68" s="182"/>
      <c r="D68" s="182"/>
      <c r="E68" s="182"/>
      <c r="F68" s="182"/>
      <c r="G68" s="11">
        <v>61</v>
      </c>
      <c r="H68" s="18">
        <v>65000000</v>
      </c>
      <c r="I68" s="18">
        <v>125000000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88091707</v>
      </c>
      <c r="I70" s="18">
        <v>121208673</v>
      </c>
    </row>
    <row r="71" spans="1:9" ht="12.75" customHeight="1" x14ac:dyDescent="0.2">
      <c r="A71" s="183" t="s">
        <v>58</v>
      </c>
      <c r="B71" s="183"/>
      <c r="C71" s="183"/>
      <c r="D71" s="183"/>
      <c r="E71" s="183"/>
      <c r="F71" s="183"/>
      <c r="G71" s="11">
        <v>64</v>
      </c>
      <c r="H71" s="18">
        <v>14596045</v>
      </c>
      <c r="I71" s="18">
        <v>13050568</v>
      </c>
    </row>
    <row r="72" spans="1:9" ht="12.75" customHeight="1" x14ac:dyDescent="0.2">
      <c r="A72" s="184" t="s">
        <v>304</v>
      </c>
      <c r="B72" s="184"/>
      <c r="C72" s="184"/>
      <c r="D72" s="184"/>
      <c r="E72" s="184"/>
      <c r="F72" s="184"/>
      <c r="G72" s="12">
        <v>65</v>
      </c>
      <c r="H72" s="120">
        <f>H8+H9+H44+H71</f>
        <v>490309788</v>
      </c>
      <c r="I72" s="120">
        <f>I8+I9+I44+I71</f>
        <v>585308100</v>
      </c>
    </row>
    <row r="73" spans="1:9" ht="12.75" customHeight="1" x14ac:dyDescent="0.2">
      <c r="A73" s="183" t="s">
        <v>59</v>
      </c>
      <c r="B73" s="183"/>
      <c r="C73" s="183"/>
      <c r="D73" s="183"/>
      <c r="E73" s="183"/>
      <c r="F73" s="183"/>
      <c r="G73" s="11">
        <v>66</v>
      </c>
      <c r="H73" s="18">
        <v>447484699</v>
      </c>
      <c r="I73" s="18">
        <v>461235768</v>
      </c>
    </row>
    <row r="74" spans="1:9" x14ac:dyDescent="0.2">
      <c r="A74" s="187" t="s">
        <v>60</v>
      </c>
      <c r="B74" s="188"/>
      <c r="C74" s="188"/>
      <c r="D74" s="188"/>
      <c r="E74" s="188"/>
      <c r="F74" s="188"/>
      <c r="G74" s="188"/>
      <c r="H74" s="188"/>
      <c r="I74" s="188"/>
    </row>
    <row r="75" spans="1:9" ht="12.75" customHeight="1" x14ac:dyDescent="0.2">
      <c r="A75" s="184" t="s">
        <v>352</v>
      </c>
      <c r="B75" s="184"/>
      <c r="C75" s="184"/>
      <c r="D75" s="184"/>
      <c r="E75" s="184"/>
      <c r="F75" s="184"/>
      <c r="G75" s="12">
        <v>67</v>
      </c>
      <c r="H75" s="121">
        <f>H76+H77+H78+H84+H85+H91+H94+H97</f>
        <v>246726493</v>
      </c>
      <c r="I75" s="121">
        <f>I76+I77+I78+I84+I85+I91+I94+I97</f>
        <v>309258138</v>
      </c>
    </row>
    <row r="76" spans="1:9" ht="12.75" customHeight="1" x14ac:dyDescent="0.2">
      <c r="A76" s="182" t="s">
        <v>61</v>
      </c>
      <c r="B76" s="182"/>
      <c r="C76" s="182"/>
      <c r="D76" s="182"/>
      <c r="E76" s="182"/>
      <c r="F76" s="182"/>
      <c r="G76" s="11">
        <v>68</v>
      </c>
      <c r="H76" s="18">
        <v>20449280</v>
      </c>
      <c r="I76" s="18">
        <v>20449280</v>
      </c>
    </row>
    <row r="77" spans="1:9" ht="12.75" customHeight="1" x14ac:dyDescent="0.2">
      <c r="A77" s="182" t="s">
        <v>62</v>
      </c>
      <c r="B77" s="182"/>
      <c r="C77" s="182"/>
      <c r="D77" s="182"/>
      <c r="E77" s="182"/>
      <c r="F77" s="182"/>
      <c r="G77" s="11">
        <v>69</v>
      </c>
      <c r="H77" s="18">
        <v>0</v>
      </c>
      <c r="I77" s="18">
        <v>0</v>
      </c>
    </row>
    <row r="78" spans="1:9" ht="12.75" customHeight="1" x14ac:dyDescent="0.2">
      <c r="A78" s="186" t="s">
        <v>63</v>
      </c>
      <c r="B78" s="186"/>
      <c r="C78" s="186"/>
      <c r="D78" s="186"/>
      <c r="E78" s="186"/>
      <c r="F78" s="186"/>
      <c r="G78" s="12">
        <v>70</v>
      </c>
      <c r="H78" s="121">
        <f>SUM(H79:H83)</f>
        <v>39986155</v>
      </c>
      <c r="I78" s="121">
        <f>SUM(I79:I83)</f>
        <v>39986155</v>
      </c>
    </row>
    <row r="79" spans="1:9" ht="12.75" customHeight="1" x14ac:dyDescent="0.2">
      <c r="A79" s="182" t="s">
        <v>64</v>
      </c>
      <c r="B79" s="182"/>
      <c r="C79" s="182"/>
      <c r="D79" s="182"/>
      <c r="E79" s="182"/>
      <c r="F79" s="182"/>
      <c r="G79" s="11">
        <v>71</v>
      </c>
      <c r="H79" s="18">
        <v>1017782</v>
      </c>
      <c r="I79" s="18">
        <v>1017782</v>
      </c>
    </row>
    <row r="80" spans="1:9" ht="12.75" customHeight="1" x14ac:dyDescent="0.2">
      <c r="A80" s="182" t="s">
        <v>65</v>
      </c>
      <c r="B80" s="182"/>
      <c r="C80" s="182"/>
      <c r="D80" s="182"/>
      <c r="E80" s="182"/>
      <c r="F80" s="182"/>
      <c r="G80" s="11">
        <v>72</v>
      </c>
      <c r="H80" s="18">
        <v>0</v>
      </c>
      <c r="I80" s="18">
        <v>0</v>
      </c>
    </row>
    <row r="81" spans="1:9" ht="12.75" customHeight="1" x14ac:dyDescent="0.2">
      <c r="A81" s="182" t="s">
        <v>66</v>
      </c>
      <c r="B81" s="182"/>
      <c r="C81" s="182"/>
      <c r="D81" s="182"/>
      <c r="E81" s="182"/>
      <c r="F81" s="182"/>
      <c r="G81" s="11">
        <v>73</v>
      </c>
      <c r="H81" s="18">
        <v>0</v>
      </c>
      <c r="I81" s="18">
        <v>0</v>
      </c>
    </row>
    <row r="82" spans="1:9" ht="12.75" customHeight="1" x14ac:dyDescent="0.2">
      <c r="A82" s="182" t="s">
        <v>67</v>
      </c>
      <c r="B82" s="182"/>
      <c r="C82" s="182"/>
      <c r="D82" s="182"/>
      <c r="E82" s="182"/>
      <c r="F82" s="182"/>
      <c r="G82" s="11">
        <v>74</v>
      </c>
      <c r="H82" s="18">
        <v>32865381</v>
      </c>
      <c r="I82" s="18">
        <v>32865381</v>
      </c>
    </row>
    <row r="83" spans="1:9" ht="12.75" customHeight="1" x14ac:dyDescent="0.2">
      <c r="A83" s="182" t="s">
        <v>68</v>
      </c>
      <c r="B83" s="182"/>
      <c r="C83" s="182"/>
      <c r="D83" s="182"/>
      <c r="E83" s="182"/>
      <c r="F83" s="182"/>
      <c r="G83" s="11">
        <v>75</v>
      </c>
      <c r="H83" s="18">
        <v>6102992</v>
      </c>
      <c r="I83" s="18">
        <v>6102992</v>
      </c>
    </row>
    <row r="84" spans="1:9" ht="12.75" customHeight="1" x14ac:dyDescent="0.2">
      <c r="A84" s="185" t="s">
        <v>69</v>
      </c>
      <c r="B84" s="185"/>
      <c r="C84" s="185"/>
      <c r="D84" s="185"/>
      <c r="E84" s="185"/>
      <c r="F84" s="185"/>
      <c r="G84" s="46">
        <v>76</v>
      </c>
      <c r="H84" s="47">
        <v>190368</v>
      </c>
      <c r="I84" s="47">
        <v>161718</v>
      </c>
    </row>
    <row r="85" spans="1:9" ht="12.75" customHeight="1" x14ac:dyDescent="0.2">
      <c r="A85" s="186" t="s">
        <v>444</v>
      </c>
      <c r="B85" s="186"/>
      <c r="C85" s="186"/>
      <c r="D85" s="186"/>
      <c r="E85" s="186"/>
      <c r="F85" s="186"/>
      <c r="G85" s="12">
        <v>77</v>
      </c>
      <c r="H85" s="120">
        <f>H86+H87+H88+H89+H90</f>
        <v>1574490</v>
      </c>
      <c r="I85" s="120">
        <f>I86+I87+I88+I89+I90</f>
        <v>1574490</v>
      </c>
    </row>
    <row r="86" spans="1:9" ht="25.5" customHeight="1" x14ac:dyDescent="0.2">
      <c r="A86" s="182" t="s">
        <v>445</v>
      </c>
      <c r="B86" s="182"/>
      <c r="C86" s="182"/>
      <c r="D86" s="182"/>
      <c r="E86" s="182"/>
      <c r="F86" s="182"/>
      <c r="G86" s="11">
        <v>78</v>
      </c>
      <c r="H86" s="18">
        <v>1574490</v>
      </c>
      <c r="I86" s="18">
        <v>1574490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348</v>
      </c>
      <c r="B89" s="182"/>
      <c r="C89" s="182"/>
      <c r="D89" s="182"/>
      <c r="E89" s="182"/>
      <c r="F89" s="182"/>
      <c r="G89" s="11">
        <v>81</v>
      </c>
      <c r="H89" s="18">
        <v>0</v>
      </c>
      <c r="I89" s="18">
        <v>0</v>
      </c>
    </row>
    <row r="90" spans="1:9" ht="12.75" customHeight="1" x14ac:dyDescent="0.2">
      <c r="A90" s="182" t="s">
        <v>349</v>
      </c>
      <c r="B90" s="182"/>
      <c r="C90" s="182"/>
      <c r="D90" s="182"/>
      <c r="E90" s="182"/>
      <c r="F90" s="182"/>
      <c r="G90" s="11">
        <v>82</v>
      </c>
      <c r="H90" s="18">
        <v>0</v>
      </c>
      <c r="I90" s="18">
        <v>0</v>
      </c>
    </row>
    <row r="91" spans="1:9" ht="12.75" customHeight="1" x14ac:dyDescent="0.2">
      <c r="A91" s="186" t="s">
        <v>350</v>
      </c>
      <c r="B91" s="186"/>
      <c r="C91" s="186"/>
      <c r="D91" s="186"/>
      <c r="E91" s="186"/>
      <c r="F91" s="186"/>
      <c r="G91" s="12">
        <v>83</v>
      </c>
      <c r="H91" s="120">
        <f>H92-H93</f>
        <v>61109622</v>
      </c>
      <c r="I91" s="120">
        <f>I92-I93</f>
        <v>137016751</v>
      </c>
    </row>
    <row r="92" spans="1:9" ht="12.75" customHeight="1" x14ac:dyDescent="0.2">
      <c r="A92" s="182" t="s">
        <v>72</v>
      </c>
      <c r="B92" s="182"/>
      <c r="C92" s="182"/>
      <c r="D92" s="182"/>
      <c r="E92" s="182"/>
      <c r="F92" s="182"/>
      <c r="G92" s="11">
        <v>84</v>
      </c>
      <c r="H92" s="18">
        <v>61109622</v>
      </c>
      <c r="I92" s="18">
        <v>137016751</v>
      </c>
    </row>
    <row r="93" spans="1:9" ht="12.75" customHeight="1" x14ac:dyDescent="0.2">
      <c r="A93" s="182" t="s">
        <v>73</v>
      </c>
      <c r="B93" s="182"/>
      <c r="C93" s="182"/>
      <c r="D93" s="182"/>
      <c r="E93" s="182"/>
      <c r="F93" s="182"/>
      <c r="G93" s="11">
        <v>85</v>
      </c>
      <c r="H93" s="18">
        <v>0</v>
      </c>
      <c r="I93" s="18">
        <v>0</v>
      </c>
    </row>
    <row r="94" spans="1:9" ht="12.75" customHeight="1" x14ac:dyDescent="0.2">
      <c r="A94" s="186" t="s">
        <v>351</v>
      </c>
      <c r="B94" s="186"/>
      <c r="C94" s="186"/>
      <c r="D94" s="186"/>
      <c r="E94" s="186"/>
      <c r="F94" s="186"/>
      <c r="G94" s="12">
        <v>86</v>
      </c>
      <c r="H94" s="120">
        <f>H95-H96</f>
        <v>116574155</v>
      </c>
      <c r="I94" s="120">
        <f>I95-I96</f>
        <v>102336817</v>
      </c>
    </row>
    <row r="95" spans="1:9" ht="12.75" customHeight="1" x14ac:dyDescent="0.2">
      <c r="A95" s="182" t="s">
        <v>74</v>
      </c>
      <c r="B95" s="182"/>
      <c r="C95" s="182"/>
      <c r="D95" s="182"/>
      <c r="E95" s="182"/>
      <c r="F95" s="182"/>
      <c r="G95" s="11">
        <v>87</v>
      </c>
      <c r="H95" s="18">
        <v>116574155</v>
      </c>
      <c r="I95" s="18">
        <v>102336817</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6842423</v>
      </c>
      <c r="I97" s="18">
        <v>7732927</v>
      </c>
    </row>
    <row r="98" spans="1:9" ht="12.75" customHeight="1" x14ac:dyDescent="0.2">
      <c r="A98" s="184" t="s">
        <v>353</v>
      </c>
      <c r="B98" s="184"/>
      <c r="C98" s="184"/>
      <c r="D98" s="184"/>
      <c r="E98" s="184"/>
      <c r="F98" s="184"/>
      <c r="G98" s="12">
        <v>90</v>
      </c>
      <c r="H98" s="120">
        <f>SUM(H99:H104)</f>
        <v>13070227</v>
      </c>
      <c r="I98" s="120">
        <f>SUM(I99:I104)</f>
        <v>13144479</v>
      </c>
    </row>
    <row r="99" spans="1:9" ht="12.75" customHeight="1" x14ac:dyDescent="0.2">
      <c r="A99" s="182" t="s">
        <v>77</v>
      </c>
      <c r="B99" s="182"/>
      <c r="C99" s="182"/>
      <c r="D99" s="182"/>
      <c r="E99" s="182"/>
      <c r="F99" s="182"/>
      <c r="G99" s="11">
        <v>91</v>
      </c>
      <c r="H99" s="18">
        <v>1346117</v>
      </c>
      <c r="I99" s="18">
        <v>1346033</v>
      </c>
    </row>
    <row r="100" spans="1:9" ht="12.75" customHeight="1" x14ac:dyDescent="0.2">
      <c r="A100" s="182" t="s">
        <v>78</v>
      </c>
      <c r="B100" s="182"/>
      <c r="C100" s="182"/>
      <c r="D100" s="182"/>
      <c r="E100" s="182"/>
      <c r="F100" s="182"/>
      <c r="G100" s="11">
        <v>92</v>
      </c>
      <c r="H100" s="18">
        <v>8440</v>
      </c>
      <c r="I100" s="18">
        <v>8432</v>
      </c>
    </row>
    <row r="101" spans="1:9" ht="12.75" customHeight="1" x14ac:dyDescent="0.2">
      <c r="A101" s="182" t="s">
        <v>79</v>
      </c>
      <c r="B101" s="182"/>
      <c r="C101" s="182"/>
      <c r="D101" s="182"/>
      <c r="E101" s="182"/>
      <c r="F101" s="182"/>
      <c r="G101" s="11">
        <v>93</v>
      </c>
      <c r="H101" s="18">
        <v>49998</v>
      </c>
      <c r="I101" s="18">
        <v>49998</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11294459</v>
      </c>
      <c r="I103" s="18">
        <v>11368803</v>
      </c>
    </row>
    <row r="104" spans="1:9" ht="12.75" customHeight="1" x14ac:dyDescent="0.2">
      <c r="A104" s="182" t="s">
        <v>82</v>
      </c>
      <c r="B104" s="182"/>
      <c r="C104" s="182"/>
      <c r="D104" s="182"/>
      <c r="E104" s="182"/>
      <c r="F104" s="182"/>
      <c r="G104" s="11">
        <v>96</v>
      </c>
      <c r="H104" s="18">
        <v>371213</v>
      </c>
      <c r="I104" s="18">
        <v>371213</v>
      </c>
    </row>
    <row r="105" spans="1:9" ht="12.75" customHeight="1" x14ac:dyDescent="0.2">
      <c r="A105" s="184" t="s">
        <v>354</v>
      </c>
      <c r="B105" s="184"/>
      <c r="C105" s="184"/>
      <c r="D105" s="184"/>
      <c r="E105" s="184"/>
      <c r="F105" s="184"/>
      <c r="G105" s="12">
        <v>97</v>
      </c>
      <c r="H105" s="120">
        <f>SUM(H106:H116)</f>
        <v>6318056</v>
      </c>
      <c r="I105" s="120">
        <f>SUM(I106:I116)</f>
        <v>18783627</v>
      </c>
    </row>
    <row r="106" spans="1:9" ht="12.75" customHeight="1" x14ac:dyDescent="0.2">
      <c r="A106" s="182" t="s">
        <v>83</v>
      </c>
      <c r="B106" s="182"/>
      <c r="C106" s="182"/>
      <c r="D106" s="182"/>
      <c r="E106" s="182"/>
      <c r="F106" s="182"/>
      <c r="G106" s="11">
        <v>98</v>
      </c>
      <c r="H106" s="18">
        <v>29148</v>
      </c>
      <c r="I106" s="18">
        <v>29148</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297969</v>
      </c>
    </row>
    <row r="111" spans="1:9" ht="12.75" customHeight="1" x14ac:dyDescent="0.2">
      <c r="A111" s="182" t="s">
        <v>88</v>
      </c>
      <c r="B111" s="182"/>
      <c r="C111" s="182"/>
      <c r="D111" s="182"/>
      <c r="E111" s="182"/>
      <c r="F111" s="182"/>
      <c r="G111" s="11">
        <v>103</v>
      </c>
      <c r="H111" s="18">
        <v>5645417</v>
      </c>
      <c r="I111" s="18">
        <v>16221636</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249565</v>
      </c>
      <c r="I115" s="18">
        <v>1840948</v>
      </c>
    </row>
    <row r="116" spans="1:9" ht="12.75" customHeight="1" x14ac:dyDescent="0.2">
      <c r="A116" s="182" t="s">
        <v>93</v>
      </c>
      <c r="B116" s="182"/>
      <c r="C116" s="182"/>
      <c r="D116" s="182"/>
      <c r="E116" s="182"/>
      <c r="F116" s="182"/>
      <c r="G116" s="11">
        <v>108</v>
      </c>
      <c r="H116" s="18">
        <v>393926</v>
      </c>
      <c r="I116" s="18">
        <v>393926</v>
      </c>
    </row>
    <row r="117" spans="1:9" ht="12.75" customHeight="1" x14ac:dyDescent="0.2">
      <c r="A117" s="184" t="s">
        <v>355</v>
      </c>
      <c r="B117" s="184"/>
      <c r="C117" s="184"/>
      <c r="D117" s="184"/>
      <c r="E117" s="184"/>
      <c r="F117" s="184"/>
      <c r="G117" s="12">
        <v>109</v>
      </c>
      <c r="H117" s="120">
        <f>SUM(H118:H131)</f>
        <v>202645773</v>
      </c>
      <c r="I117" s="120">
        <f>SUM(I118:I131)</f>
        <v>222052734</v>
      </c>
    </row>
    <row r="118" spans="1:9" ht="12.75" customHeight="1" x14ac:dyDescent="0.2">
      <c r="A118" s="182" t="s">
        <v>83</v>
      </c>
      <c r="B118" s="182"/>
      <c r="C118" s="182"/>
      <c r="D118" s="182"/>
      <c r="E118" s="182"/>
      <c r="F118" s="182"/>
      <c r="G118" s="11">
        <v>110</v>
      </c>
      <c r="H118" s="18">
        <v>2747341</v>
      </c>
      <c r="I118" s="18">
        <v>2709032</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834916</v>
      </c>
      <c r="I120" s="18">
        <v>705826</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432160</v>
      </c>
      <c r="I122" s="18">
        <v>0</v>
      </c>
    </row>
    <row r="123" spans="1:9" ht="12.75" customHeight="1" x14ac:dyDescent="0.2">
      <c r="A123" s="182" t="s">
        <v>88</v>
      </c>
      <c r="B123" s="182"/>
      <c r="C123" s="182"/>
      <c r="D123" s="182"/>
      <c r="E123" s="182"/>
      <c r="F123" s="182"/>
      <c r="G123" s="11">
        <v>115</v>
      </c>
      <c r="H123" s="18">
        <v>2092786</v>
      </c>
      <c r="I123" s="18">
        <v>2070823</v>
      </c>
    </row>
    <row r="124" spans="1:9" ht="12.75" customHeight="1" x14ac:dyDescent="0.2">
      <c r="A124" s="182" t="s">
        <v>89</v>
      </c>
      <c r="B124" s="182"/>
      <c r="C124" s="182"/>
      <c r="D124" s="182"/>
      <c r="E124" s="182"/>
      <c r="F124" s="182"/>
      <c r="G124" s="11">
        <v>116</v>
      </c>
      <c r="H124" s="18">
        <v>142739769</v>
      </c>
      <c r="I124" s="18">
        <v>161510967</v>
      </c>
    </row>
    <row r="125" spans="1:9" ht="12.75" customHeight="1" x14ac:dyDescent="0.2">
      <c r="A125" s="182" t="s">
        <v>90</v>
      </c>
      <c r="B125" s="182"/>
      <c r="C125" s="182"/>
      <c r="D125" s="182"/>
      <c r="E125" s="182"/>
      <c r="F125" s="182"/>
      <c r="G125" s="11">
        <v>117</v>
      </c>
      <c r="H125" s="18">
        <v>42589850</v>
      </c>
      <c r="I125" s="18">
        <v>35211131</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3609228</v>
      </c>
      <c r="I127" s="18">
        <v>7236285</v>
      </c>
    </row>
    <row r="128" spans="1:9" x14ac:dyDescent="0.2">
      <c r="A128" s="182" t="s">
        <v>95</v>
      </c>
      <c r="B128" s="182"/>
      <c r="C128" s="182"/>
      <c r="D128" s="182"/>
      <c r="E128" s="182"/>
      <c r="F128" s="182"/>
      <c r="G128" s="11">
        <v>120</v>
      </c>
      <c r="H128" s="18">
        <v>7348224</v>
      </c>
      <c r="I128" s="18">
        <v>12373575</v>
      </c>
    </row>
    <row r="129" spans="1:9" x14ac:dyDescent="0.2">
      <c r="A129" s="182" t="s">
        <v>96</v>
      </c>
      <c r="B129" s="182"/>
      <c r="C129" s="182"/>
      <c r="D129" s="182"/>
      <c r="E129" s="182"/>
      <c r="F129" s="182"/>
      <c r="G129" s="11">
        <v>121</v>
      </c>
      <c r="H129" s="18">
        <v>28806</v>
      </c>
      <c r="I129" s="18">
        <v>25135</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222693</v>
      </c>
      <c r="I131" s="18">
        <v>209960</v>
      </c>
    </row>
    <row r="132" spans="1:9" ht="22.15" customHeight="1" x14ac:dyDescent="0.2">
      <c r="A132" s="183" t="s">
        <v>99</v>
      </c>
      <c r="B132" s="183"/>
      <c r="C132" s="183"/>
      <c r="D132" s="183"/>
      <c r="E132" s="183"/>
      <c r="F132" s="183"/>
      <c r="G132" s="11">
        <v>124</v>
      </c>
      <c r="H132" s="18">
        <v>21549239</v>
      </c>
      <c r="I132" s="18">
        <v>22069122</v>
      </c>
    </row>
    <row r="133" spans="1:9" ht="12.75" customHeight="1" x14ac:dyDescent="0.2">
      <c r="A133" s="184" t="s">
        <v>356</v>
      </c>
      <c r="B133" s="184"/>
      <c r="C133" s="184"/>
      <c r="D133" s="184"/>
      <c r="E133" s="184"/>
      <c r="F133" s="184"/>
      <c r="G133" s="12">
        <v>125</v>
      </c>
      <c r="H133" s="120">
        <f>H75+H98+H105+H117+H132</f>
        <v>490309788</v>
      </c>
      <c r="I133" s="120">
        <f>I75+I98+I105+I117+I132</f>
        <v>585308100</v>
      </c>
    </row>
    <row r="134" spans="1:9" x14ac:dyDescent="0.2">
      <c r="A134" s="183" t="s">
        <v>100</v>
      </c>
      <c r="B134" s="183"/>
      <c r="C134" s="183"/>
      <c r="D134" s="183"/>
      <c r="E134" s="183"/>
      <c r="F134" s="183"/>
      <c r="G134" s="11">
        <v>126</v>
      </c>
      <c r="H134" s="18">
        <v>447484699</v>
      </c>
      <c r="I134" s="18">
        <v>461235768</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811023622047245" right="0.74803149606299213" top="0.39370078740157483" bottom="0.39370078740157483" header="0.51181102362204722" footer="0.51181102362204722"/>
  <pageSetup paperSize="9" scale="7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110" zoomScaleNormal="85" zoomScaleSheetLayoutView="110" workbookViewId="0">
      <selection activeCell="K112" sqref="K112"/>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468</v>
      </c>
      <c r="B2" s="222"/>
      <c r="C2" s="222"/>
      <c r="D2" s="222"/>
      <c r="E2" s="222"/>
      <c r="F2" s="222"/>
      <c r="G2" s="222"/>
      <c r="H2" s="222"/>
      <c r="I2" s="222"/>
    </row>
    <row r="3" spans="1:11" x14ac:dyDescent="0.2">
      <c r="A3" s="223" t="s">
        <v>447</v>
      </c>
      <c r="B3" s="224"/>
      <c r="C3" s="224"/>
      <c r="D3" s="224"/>
      <c r="E3" s="224"/>
      <c r="F3" s="224"/>
      <c r="G3" s="224"/>
      <c r="H3" s="224"/>
      <c r="I3" s="224"/>
      <c r="J3" s="225"/>
      <c r="K3" s="225"/>
    </row>
    <row r="4" spans="1:11" x14ac:dyDescent="0.2">
      <c r="A4" s="226" t="s">
        <v>461</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357</v>
      </c>
      <c r="B8" s="213"/>
      <c r="C8" s="213"/>
      <c r="D8" s="213"/>
      <c r="E8" s="213"/>
      <c r="F8" s="213"/>
      <c r="G8" s="12">
        <v>1</v>
      </c>
      <c r="H8" s="52">
        <f>SUM(H9:H13)</f>
        <v>349247507</v>
      </c>
      <c r="I8" s="52">
        <f>SUM(I9:I13)</f>
        <v>118166469</v>
      </c>
      <c r="J8" s="52">
        <f>SUM(J9:J13)</f>
        <v>372595880</v>
      </c>
      <c r="K8" s="52">
        <f>SUM(K9:K13)</f>
        <v>108025963</v>
      </c>
    </row>
    <row r="9" spans="1:11" ht="12.75" customHeight="1" x14ac:dyDescent="0.2">
      <c r="A9" s="182" t="s">
        <v>115</v>
      </c>
      <c r="B9" s="182"/>
      <c r="C9" s="182"/>
      <c r="D9" s="182"/>
      <c r="E9" s="182"/>
      <c r="F9" s="182"/>
      <c r="G9" s="11">
        <v>2</v>
      </c>
      <c r="H9" s="53">
        <v>6820629</v>
      </c>
      <c r="I9" s="53">
        <v>1801719</v>
      </c>
      <c r="J9" s="53">
        <v>2952888</v>
      </c>
      <c r="K9" s="53">
        <v>396396</v>
      </c>
    </row>
    <row r="10" spans="1:11" ht="12.75" customHeight="1" x14ac:dyDescent="0.2">
      <c r="A10" s="182" t="s">
        <v>116</v>
      </c>
      <c r="B10" s="182"/>
      <c r="C10" s="182"/>
      <c r="D10" s="182"/>
      <c r="E10" s="182"/>
      <c r="F10" s="182"/>
      <c r="G10" s="11">
        <v>3</v>
      </c>
      <c r="H10" s="53">
        <v>340745704</v>
      </c>
      <c r="I10" s="53">
        <v>115765225</v>
      </c>
      <c r="J10" s="53">
        <v>368470879</v>
      </c>
      <c r="K10" s="53">
        <v>107186261</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57667</v>
      </c>
      <c r="I12" s="53">
        <v>29675</v>
      </c>
      <c r="J12" s="53">
        <v>47210</v>
      </c>
      <c r="K12" s="53">
        <v>19531</v>
      </c>
    </row>
    <row r="13" spans="1:11" ht="12.75" customHeight="1" x14ac:dyDescent="0.2">
      <c r="A13" s="182" t="s">
        <v>119</v>
      </c>
      <c r="B13" s="182"/>
      <c r="C13" s="182"/>
      <c r="D13" s="182"/>
      <c r="E13" s="182"/>
      <c r="F13" s="182"/>
      <c r="G13" s="11">
        <v>6</v>
      </c>
      <c r="H13" s="53">
        <v>1623507</v>
      </c>
      <c r="I13" s="53">
        <v>569850</v>
      </c>
      <c r="J13" s="53">
        <v>1124903</v>
      </c>
      <c r="K13" s="53">
        <v>423775</v>
      </c>
    </row>
    <row r="14" spans="1:11" ht="12.75" customHeight="1" x14ac:dyDescent="0.2">
      <c r="A14" s="213" t="s">
        <v>358</v>
      </c>
      <c r="B14" s="213"/>
      <c r="C14" s="213"/>
      <c r="D14" s="213"/>
      <c r="E14" s="213"/>
      <c r="F14" s="213"/>
      <c r="G14" s="12">
        <v>7</v>
      </c>
      <c r="H14" s="52">
        <f>H15+H16+H20+H24+H25+H26+H29+H36</f>
        <v>245926058</v>
      </c>
      <c r="I14" s="52">
        <f>I15+I16+I20+I24+I25+I26+I29+I36</f>
        <v>83587268</v>
      </c>
      <c r="J14" s="52">
        <f>J15+J16+J20+J24+J25+J26+J29+J36</f>
        <v>249361439</v>
      </c>
      <c r="K14" s="52">
        <f>K15+K16+K20+K24+K25+K26+K29+K36</f>
        <v>75946695</v>
      </c>
    </row>
    <row r="15" spans="1:11" ht="12.75" customHeight="1" x14ac:dyDescent="0.2">
      <c r="A15" s="182" t="s">
        <v>104</v>
      </c>
      <c r="B15" s="182"/>
      <c r="C15" s="182"/>
      <c r="D15" s="182"/>
      <c r="E15" s="182"/>
      <c r="F15" s="182"/>
      <c r="G15" s="11">
        <v>8</v>
      </c>
      <c r="H15" s="53">
        <v>6638441</v>
      </c>
      <c r="I15" s="53">
        <v>10403282</v>
      </c>
      <c r="J15" s="53">
        <v>-11561550</v>
      </c>
      <c r="K15" s="53">
        <v>-10947168</v>
      </c>
    </row>
    <row r="16" spans="1:11" ht="12.75" customHeight="1" x14ac:dyDescent="0.2">
      <c r="A16" s="186" t="s">
        <v>438</v>
      </c>
      <c r="B16" s="186"/>
      <c r="C16" s="186"/>
      <c r="D16" s="186"/>
      <c r="E16" s="186"/>
      <c r="F16" s="186"/>
      <c r="G16" s="12">
        <v>9</v>
      </c>
      <c r="H16" s="52">
        <f>SUM(H17:H19)</f>
        <v>189506506</v>
      </c>
      <c r="I16" s="52">
        <f>SUM(I17:I19)</f>
        <v>54686593</v>
      </c>
      <c r="J16" s="52">
        <f>SUM(J17:J19)</f>
        <v>200819841</v>
      </c>
      <c r="K16" s="52">
        <f>SUM(K17:K19)</f>
        <v>66302427</v>
      </c>
    </row>
    <row r="17" spans="1:11" ht="12.75" customHeight="1" x14ac:dyDescent="0.2">
      <c r="A17" s="216" t="s">
        <v>120</v>
      </c>
      <c r="B17" s="216"/>
      <c r="C17" s="216"/>
      <c r="D17" s="216"/>
      <c r="E17" s="216"/>
      <c r="F17" s="216"/>
      <c r="G17" s="11">
        <v>10</v>
      </c>
      <c r="H17" s="53">
        <v>164508611</v>
      </c>
      <c r="I17" s="53">
        <v>45841364</v>
      </c>
      <c r="J17" s="53">
        <v>171725983</v>
      </c>
      <c r="K17" s="53">
        <v>57009872</v>
      </c>
    </row>
    <row r="18" spans="1:11" ht="12.75" customHeight="1" x14ac:dyDescent="0.2">
      <c r="A18" s="216" t="s">
        <v>121</v>
      </c>
      <c r="B18" s="216"/>
      <c r="C18" s="216"/>
      <c r="D18" s="216"/>
      <c r="E18" s="216"/>
      <c r="F18" s="216"/>
      <c r="G18" s="11">
        <v>11</v>
      </c>
      <c r="H18" s="53">
        <v>637761</v>
      </c>
      <c r="I18" s="53">
        <v>227774</v>
      </c>
      <c r="J18" s="53">
        <v>661857</v>
      </c>
      <c r="K18" s="53">
        <v>153359</v>
      </c>
    </row>
    <row r="19" spans="1:11" ht="12.75" customHeight="1" x14ac:dyDescent="0.2">
      <c r="A19" s="216" t="s">
        <v>122</v>
      </c>
      <c r="B19" s="216"/>
      <c r="C19" s="216"/>
      <c r="D19" s="216"/>
      <c r="E19" s="216"/>
      <c r="F19" s="216"/>
      <c r="G19" s="11">
        <v>12</v>
      </c>
      <c r="H19" s="53">
        <v>24360134</v>
      </c>
      <c r="I19" s="53">
        <v>8617455</v>
      </c>
      <c r="J19" s="53">
        <v>28432001</v>
      </c>
      <c r="K19" s="53">
        <v>9139196</v>
      </c>
    </row>
    <row r="20" spans="1:11" ht="12.75" customHeight="1" x14ac:dyDescent="0.2">
      <c r="A20" s="186" t="s">
        <v>439</v>
      </c>
      <c r="B20" s="186"/>
      <c r="C20" s="186"/>
      <c r="D20" s="186"/>
      <c r="E20" s="186"/>
      <c r="F20" s="186"/>
      <c r="G20" s="12">
        <v>13</v>
      </c>
      <c r="H20" s="52">
        <f>SUM(H21:H23)</f>
        <v>36944060</v>
      </c>
      <c r="I20" s="52">
        <f>SUM(I21:I23)</f>
        <v>13759216</v>
      </c>
      <c r="J20" s="52">
        <f>SUM(J21:J23)</f>
        <v>45866687</v>
      </c>
      <c r="K20" s="52">
        <f>SUM(K21:K23)</f>
        <v>15741166</v>
      </c>
    </row>
    <row r="21" spans="1:11" ht="12.75" customHeight="1" x14ac:dyDescent="0.2">
      <c r="A21" s="216" t="s">
        <v>105</v>
      </c>
      <c r="B21" s="216"/>
      <c r="C21" s="216"/>
      <c r="D21" s="216"/>
      <c r="E21" s="216"/>
      <c r="F21" s="216"/>
      <c r="G21" s="11">
        <v>14</v>
      </c>
      <c r="H21" s="53">
        <v>23171184</v>
      </c>
      <c r="I21" s="53">
        <v>8765347</v>
      </c>
      <c r="J21" s="53">
        <v>29990366</v>
      </c>
      <c r="K21" s="53">
        <v>10143462</v>
      </c>
    </row>
    <row r="22" spans="1:11" ht="12.75" customHeight="1" x14ac:dyDescent="0.2">
      <c r="A22" s="216" t="s">
        <v>106</v>
      </c>
      <c r="B22" s="216"/>
      <c r="C22" s="216"/>
      <c r="D22" s="216"/>
      <c r="E22" s="216"/>
      <c r="F22" s="216"/>
      <c r="G22" s="11">
        <v>15</v>
      </c>
      <c r="H22" s="53">
        <v>9064541</v>
      </c>
      <c r="I22" s="53">
        <v>3234526</v>
      </c>
      <c r="J22" s="53">
        <v>10235357</v>
      </c>
      <c r="K22" s="53">
        <v>3607078</v>
      </c>
    </row>
    <row r="23" spans="1:11" ht="12.75" customHeight="1" x14ac:dyDescent="0.2">
      <c r="A23" s="216" t="s">
        <v>107</v>
      </c>
      <c r="B23" s="216"/>
      <c r="C23" s="216"/>
      <c r="D23" s="216"/>
      <c r="E23" s="216"/>
      <c r="F23" s="216"/>
      <c r="G23" s="11">
        <v>16</v>
      </c>
      <c r="H23" s="53">
        <v>4708335</v>
      </c>
      <c r="I23" s="53">
        <v>1759343</v>
      </c>
      <c r="J23" s="53">
        <v>5640964</v>
      </c>
      <c r="K23" s="53">
        <v>1990626</v>
      </c>
    </row>
    <row r="24" spans="1:11" ht="12.75" customHeight="1" x14ac:dyDescent="0.2">
      <c r="A24" s="182" t="s">
        <v>108</v>
      </c>
      <c r="B24" s="182"/>
      <c r="C24" s="182"/>
      <c r="D24" s="182"/>
      <c r="E24" s="182"/>
      <c r="F24" s="182"/>
      <c r="G24" s="11">
        <v>17</v>
      </c>
      <c r="H24" s="53">
        <v>4050524</v>
      </c>
      <c r="I24" s="53">
        <v>1370795</v>
      </c>
      <c r="J24" s="53">
        <v>4477135</v>
      </c>
      <c r="K24" s="53">
        <v>1568826</v>
      </c>
    </row>
    <row r="25" spans="1:11" ht="12.75" customHeight="1" x14ac:dyDescent="0.2">
      <c r="A25" s="182" t="s">
        <v>109</v>
      </c>
      <c r="B25" s="182"/>
      <c r="C25" s="182"/>
      <c r="D25" s="182"/>
      <c r="E25" s="182"/>
      <c r="F25" s="182"/>
      <c r="G25" s="11">
        <v>18</v>
      </c>
      <c r="H25" s="53">
        <v>8138281</v>
      </c>
      <c r="I25" s="53">
        <v>3168717</v>
      </c>
      <c r="J25" s="53">
        <v>8747048</v>
      </c>
      <c r="K25" s="53">
        <v>2897728</v>
      </c>
    </row>
    <row r="26" spans="1:11" ht="12.75" customHeight="1" x14ac:dyDescent="0.2">
      <c r="A26" s="186" t="s">
        <v>440</v>
      </c>
      <c r="B26" s="186"/>
      <c r="C26" s="186"/>
      <c r="D26" s="186"/>
      <c r="E26" s="186"/>
      <c r="F26" s="186"/>
      <c r="G26" s="12">
        <v>19</v>
      </c>
      <c r="H26" s="52">
        <f>H27+H28</f>
        <v>16980</v>
      </c>
      <c r="I26" s="52">
        <f>I27+I28</f>
        <v>1291</v>
      </c>
      <c r="J26" s="52">
        <f>J27+J28</f>
        <v>2183</v>
      </c>
      <c r="K26" s="52">
        <f>K27+K28</f>
        <v>890</v>
      </c>
    </row>
    <row r="27" spans="1:11" ht="12.75" customHeight="1" x14ac:dyDescent="0.2">
      <c r="A27" s="216" t="s">
        <v>123</v>
      </c>
      <c r="B27" s="216"/>
      <c r="C27" s="216"/>
      <c r="D27" s="216"/>
      <c r="E27" s="216"/>
      <c r="F27" s="216"/>
      <c r="G27" s="11">
        <v>20</v>
      </c>
      <c r="H27" s="53">
        <v>16980</v>
      </c>
      <c r="I27" s="53">
        <v>1291</v>
      </c>
      <c r="J27" s="53">
        <v>2183</v>
      </c>
      <c r="K27" s="53">
        <v>890</v>
      </c>
    </row>
    <row r="28" spans="1:11" ht="12.75" customHeight="1" x14ac:dyDescent="0.2">
      <c r="A28" s="216" t="s">
        <v>124</v>
      </c>
      <c r="B28" s="216"/>
      <c r="C28" s="216"/>
      <c r="D28" s="216"/>
      <c r="E28" s="216"/>
      <c r="F28" s="216"/>
      <c r="G28" s="11">
        <v>21</v>
      </c>
      <c r="H28" s="53">
        <v>0</v>
      </c>
      <c r="I28" s="53">
        <v>0</v>
      </c>
      <c r="J28" s="53">
        <v>0</v>
      </c>
      <c r="K28" s="53">
        <f>+J28</f>
        <v>0</v>
      </c>
    </row>
    <row r="29" spans="1:11" ht="12.75" customHeight="1" x14ac:dyDescent="0.2">
      <c r="A29" s="186" t="s">
        <v>441</v>
      </c>
      <c r="B29" s="186"/>
      <c r="C29" s="186"/>
      <c r="D29" s="186"/>
      <c r="E29" s="186"/>
      <c r="F29" s="186"/>
      <c r="G29" s="12">
        <v>22</v>
      </c>
      <c r="H29" s="52">
        <f>SUM(H30:H35)</f>
        <v>234998</v>
      </c>
      <c r="I29" s="52">
        <f>SUM(I30:I35)</f>
        <v>134998</v>
      </c>
      <c r="J29" s="52">
        <f>SUM(J30:J35)</f>
        <v>140948</v>
      </c>
      <c r="K29" s="52">
        <f>SUM(K30:K35)</f>
        <v>140948</v>
      </c>
    </row>
    <row r="30" spans="1:11" ht="12.75" customHeight="1" x14ac:dyDescent="0.2">
      <c r="A30" s="216" t="s">
        <v>125</v>
      </c>
      <c r="B30" s="216"/>
      <c r="C30" s="216"/>
      <c r="D30" s="216"/>
      <c r="E30" s="216"/>
      <c r="F30" s="216"/>
      <c r="G30" s="11">
        <v>23</v>
      </c>
      <c r="H30" s="53">
        <v>0</v>
      </c>
      <c r="I30" s="53">
        <v>0</v>
      </c>
      <c r="J30" s="53">
        <v>0</v>
      </c>
      <c r="K30" s="53">
        <f>+J30</f>
        <v>0</v>
      </c>
    </row>
    <row r="31" spans="1:11" ht="12.75" customHeight="1" x14ac:dyDescent="0.2">
      <c r="A31" s="216" t="s">
        <v>126</v>
      </c>
      <c r="B31" s="216"/>
      <c r="C31" s="216"/>
      <c r="D31" s="216"/>
      <c r="E31" s="216"/>
      <c r="F31" s="216"/>
      <c r="G31" s="11">
        <v>24</v>
      </c>
      <c r="H31" s="53">
        <v>0</v>
      </c>
      <c r="I31" s="53">
        <v>0</v>
      </c>
      <c r="J31" s="53">
        <v>0</v>
      </c>
      <c r="K31" s="53">
        <f t="shared" ref="K31:K35" si="0">+J31</f>
        <v>0</v>
      </c>
    </row>
    <row r="32" spans="1:11" ht="12.75" customHeight="1" x14ac:dyDescent="0.2">
      <c r="A32" s="216" t="s">
        <v>127</v>
      </c>
      <c r="B32" s="216"/>
      <c r="C32" s="216"/>
      <c r="D32" s="216"/>
      <c r="E32" s="216"/>
      <c r="F32" s="216"/>
      <c r="G32" s="11">
        <v>25</v>
      </c>
      <c r="H32" s="53">
        <v>49998</v>
      </c>
      <c r="I32" s="53">
        <v>49998</v>
      </c>
      <c r="J32" s="53">
        <v>0</v>
      </c>
      <c r="K32" s="53">
        <f t="shared" si="0"/>
        <v>0</v>
      </c>
    </row>
    <row r="33" spans="1:11" ht="12.75" customHeight="1" x14ac:dyDescent="0.2">
      <c r="A33" s="216" t="s">
        <v>128</v>
      </c>
      <c r="B33" s="216"/>
      <c r="C33" s="216"/>
      <c r="D33" s="216"/>
      <c r="E33" s="216"/>
      <c r="F33" s="216"/>
      <c r="G33" s="11">
        <v>26</v>
      </c>
      <c r="H33" s="53">
        <v>0</v>
      </c>
      <c r="I33" s="53">
        <v>0</v>
      </c>
      <c r="J33" s="53">
        <v>0</v>
      </c>
      <c r="K33" s="53">
        <f t="shared" si="0"/>
        <v>0</v>
      </c>
    </row>
    <row r="34" spans="1:11" ht="12.75" customHeight="1" x14ac:dyDescent="0.2">
      <c r="A34" s="216" t="s">
        <v>129</v>
      </c>
      <c r="B34" s="216"/>
      <c r="C34" s="216"/>
      <c r="D34" s="216"/>
      <c r="E34" s="216"/>
      <c r="F34" s="216"/>
      <c r="G34" s="11">
        <v>27</v>
      </c>
      <c r="H34" s="53">
        <v>185000</v>
      </c>
      <c r="I34" s="53">
        <v>85000</v>
      </c>
      <c r="J34" s="53">
        <v>140948</v>
      </c>
      <c r="K34" s="53">
        <v>140948</v>
      </c>
    </row>
    <row r="35" spans="1:11" ht="12.75" customHeight="1" x14ac:dyDescent="0.2">
      <c r="A35" s="216" t="s">
        <v>130</v>
      </c>
      <c r="B35" s="216"/>
      <c r="C35" s="216"/>
      <c r="D35" s="216"/>
      <c r="E35" s="216"/>
      <c r="F35" s="216"/>
      <c r="G35" s="11">
        <v>28</v>
      </c>
      <c r="H35" s="53">
        <v>0</v>
      </c>
      <c r="I35" s="53">
        <v>0</v>
      </c>
      <c r="J35" s="53">
        <v>0</v>
      </c>
      <c r="K35" s="53">
        <f t="shared" si="0"/>
        <v>0</v>
      </c>
    </row>
    <row r="36" spans="1:11" ht="12.75" customHeight="1" x14ac:dyDescent="0.2">
      <c r="A36" s="182" t="s">
        <v>110</v>
      </c>
      <c r="B36" s="182"/>
      <c r="C36" s="182"/>
      <c r="D36" s="182"/>
      <c r="E36" s="182"/>
      <c r="F36" s="182"/>
      <c r="G36" s="11">
        <v>29</v>
      </c>
      <c r="H36" s="53">
        <v>396268</v>
      </c>
      <c r="I36" s="53">
        <v>62376</v>
      </c>
      <c r="J36" s="53">
        <v>869147</v>
      </c>
      <c r="K36" s="53">
        <v>241878</v>
      </c>
    </row>
    <row r="37" spans="1:11" ht="12.75" customHeight="1" x14ac:dyDescent="0.2">
      <c r="A37" s="213" t="s">
        <v>359</v>
      </c>
      <c r="B37" s="213"/>
      <c r="C37" s="213"/>
      <c r="D37" s="213"/>
      <c r="E37" s="213"/>
      <c r="F37" s="213"/>
      <c r="G37" s="12">
        <v>30</v>
      </c>
      <c r="H37" s="52">
        <f>SUM(H38:H47)</f>
        <v>3718245</v>
      </c>
      <c r="I37" s="52">
        <f>SUM(I38:I47)</f>
        <v>1571698</v>
      </c>
      <c r="J37" s="52">
        <f>SUM(J38:J47)</f>
        <v>3994705</v>
      </c>
      <c r="K37" s="52">
        <f>SUM(K38:K47)</f>
        <v>1109255</v>
      </c>
    </row>
    <row r="38" spans="1:11" ht="12.75" customHeight="1" x14ac:dyDescent="0.2">
      <c r="A38" s="182" t="s">
        <v>131</v>
      </c>
      <c r="B38" s="182"/>
      <c r="C38" s="182"/>
      <c r="D38" s="182"/>
      <c r="E38" s="182"/>
      <c r="F38" s="182"/>
      <c r="G38" s="11">
        <v>31</v>
      </c>
      <c r="H38" s="53">
        <v>0</v>
      </c>
      <c r="I38" s="53">
        <v>0</v>
      </c>
      <c r="J38" s="53">
        <v>0</v>
      </c>
      <c r="K38" s="53">
        <f>+J38</f>
        <v>0</v>
      </c>
    </row>
    <row r="39" spans="1:11" ht="25.15" customHeight="1" x14ac:dyDescent="0.2">
      <c r="A39" s="182" t="s">
        <v>132</v>
      </c>
      <c r="B39" s="182"/>
      <c r="C39" s="182"/>
      <c r="D39" s="182"/>
      <c r="E39" s="182"/>
      <c r="F39" s="182"/>
      <c r="G39" s="11">
        <v>32</v>
      </c>
      <c r="H39" s="53">
        <v>0</v>
      </c>
      <c r="I39" s="53">
        <v>0</v>
      </c>
      <c r="J39" s="53">
        <v>0</v>
      </c>
      <c r="K39" s="53">
        <f t="shared" ref="K39:K47" si="1">+J39</f>
        <v>0</v>
      </c>
    </row>
    <row r="40" spans="1:11" ht="25.15" customHeight="1" x14ac:dyDescent="0.2">
      <c r="A40" s="182" t="s">
        <v>133</v>
      </c>
      <c r="B40" s="182"/>
      <c r="C40" s="182"/>
      <c r="D40" s="182"/>
      <c r="E40" s="182"/>
      <c r="F40" s="182"/>
      <c r="G40" s="11">
        <v>33</v>
      </c>
      <c r="H40" s="53">
        <v>0</v>
      </c>
      <c r="I40" s="53">
        <v>0</v>
      </c>
      <c r="J40" s="53">
        <v>0</v>
      </c>
      <c r="K40" s="53">
        <f t="shared" si="1"/>
        <v>0</v>
      </c>
    </row>
    <row r="41" spans="1:11" ht="25.15" customHeight="1" x14ac:dyDescent="0.2">
      <c r="A41" s="182" t="s">
        <v>134</v>
      </c>
      <c r="B41" s="182"/>
      <c r="C41" s="182"/>
      <c r="D41" s="182"/>
      <c r="E41" s="182"/>
      <c r="F41" s="182"/>
      <c r="G41" s="11">
        <v>34</v>
      </c>
      <c r="H41" s="53">
        <v>131923</v>
      </c>
      <c r="I41" s="53">
        <v>131923</v>
      </c>
      <c r="J41" s="53">
        <v>444841</v>
      </c>
      <c r="K41" s="53">
        <v>156994</v>
      </c>
    </row>
    <row r="42" spans="1:11" ht="25.15" customHeight="1" x14ac:dyDescent="0.2">
      <c r="A42" s="182" t="s">
        <v>135</v>
      </c>
      <c r="B42" s="182"/>
      <c r="C42" s="182"/>
      <c r="D42" s="182"/>
      <c r="E42" s="182"/>
      <c r="F42" s="182"/>
      <c r="G42" s="11">
        <v>35</v>
      </c>
      <c r="H42" s="53">
        <v>0</v>
      </c>
      <c r="I42" s="53">
        <v>0</v>
      </c>
      <c r="J42" s="53">
        <v>0</v>
      </c>
      <c r="K42" s="53">
        <f t="shared" si="1"/>
        <v>0</v>
      </c>
    </row>
    <row r="43" spans="1:11" ht="12.75" customHeight="1" x14ac:dyDescent="0.2">
      <c r="A43" s="182" t="s">
        <v>136</v>
      </c>
      <c r="B43" s="182"/>
      <c r="C43" s="182"/>
      <c r="D43" s="182"/>
      <c r="E43" s="182"/>
      <c r="F43" s="182"/>
      <c r="G43" s="11">
        <v>36</v>
      </c>
      <c r="H43" s="53">
        <v>3192</v>
      </c>
      <c r="I43" s="53">
        <v>0</v>
      </c>
      <c r="J43" s="53">
        <v>3192</v>
      </c>
      <c r="K43" s="53">
        <v>0</v>
      </c>
    </row>
    <row r="44" spans="1:11" ht="12.75" customHeight="1" x14ac:dyDescent="0.2">
      <c r="A44" s="182" t="s">
        <v>137</v>
      </c>
      <c r="B44" s="182"/>
      <c r="C44" s="182"/>
      <c r="D44" s="182"/>
      <c r="E44" s="182"/>
      <c r="F44" s="182"/>
      <c r="G44" s="11">
        <v>37</v>
      </c>
      <c r="H44" s="53">
        <v>2130533</v>
      </c>
      <c r="I44" s="53">
        <v>837177</v>
      </c>
      <c r="J44" s="53">
        <v>2022457</v>
      </c>
      <c r="K44" s="53">
        <v>621704</v>
      </c>
    </row>
    <row r="45" spans="1:11" ht="12.75" customHeight="1" x14ac:dyDescent="0.2">
      <c r="A45" s="182" t="s">
        <v>138</v>
      </c>
      <c r="B45" s="182"/>
      <c r="C45" s="182"/>
      <c r="D45" s="182"/>
      <c r="E45" s="182"/>
      <c r="F45" s="182"/>
      <c r="G45" s="11">
        <v>38</v>
      </c>
      <c r="H45" s="53">
        <v>1452597</v>
      </c>
      <c r="I45" s="53">
        <v>602598</v>
      </c>
      <c r="J45" s="53">
        <v>1275394</v>
      </c>
      <c r="K45" s="53">
        <v>237586</v>
      </c>
    </row>
    <row r="46" spans="1:11" ht="12.75" customHeight="1" x14ac:dyDescent="0.2">
      <c r="A46" s="182" t="s">
        <v>139</v>
      </c>
      <c r="B46" s="182"/>
      <c r="C46" s="182"/>
      <c r="D46" s="182"/>
      <c r="E46" s="182"/>
      <c r="F46" s="182"/>
      <c r="G46" s="11">
        <v>39</v>
      </c>
      <c r="H46" s="53">
        <v>0</v>
      </c>
      <c r="I46" s="53">
        <v>0</v>
      </c>
      <c r="J46" s="53">
        <v>248821</v>
      </c>
      <c r="K46" s="53">
        <v>92971</v>
      </c>
    </row>
    <row r="47" spans="1:11" ht="12.75" customHeight="1" x14ac:dyDescent="0.2">
      <c r="A47" s="182" t="s">
        <v>140</v>
      </c>
      <c r="B47" s="182"/>
      <c r="C47" s="182"/>
      <c r="D47" s="182"/>
      <c r="E47" s="182"/>
      <c r="F47" s="182"/>
      <c r="G47" s="11">
        <v>40</v>
      </c>
      <c r="H47" s="53">
        <v>0</v>
      </c>
      <c r="I47" s="53">
        <v>0</v>
      </c>
      <c r="J47" s="53">
        <v>0</v>
      </c>
      <c r="K47" s="53">
        <f t="shared" si="1"/>
        <v>0</v>
      </c>
    </row>
    <row r="48" spans="1:11" ht="12.75" customHeight="1" x14ac:dyDescent="0.2">
      <c r="A48" s="213" t="s">
        <v>360</v>
      </c>
      <c r="B48" s="213"/>
      <c r="C48" s="213"/>
      <c r="D48" s="213"/>
      <c r="E48" s="213"/>
      <c r="F48" s="213"/>
      <c r="G48" s="12">
        <v>41</v>
      </c>
      <c r="H48" s="52">
        <f>SUM(H49:H55)</f>
        <v>2038826</v>
      </c>
      <c r="I48" s="52">
        <f>SUM(I49:I55)</f>
        <v>905003</v>
      </c>
      <c r="J48" s="52">
        <f>SUM(J49:J55)</f>
        <v>1236930</v>
      </c>
      <c r="K48" s="52">
        <f>SUM(K49:K55)</f>
        <v>197158</v>
      </c>
    </row>
    <row r="49" spans="1:11" ht="25.15" customHeight="1" x14ac:dyDescent="0.2">
      <c r="A49" s="182" t="s">
        <v>141</v>
      </c>
      <c r="B49" s="182"/>
      <c r="C49" s="182"/>
      <c r="D49" s="182"/>
      <c r="E49" s="182"/>
      <c r="F49" s="182"/>
      <c r="G49" s="11">
        <v>42</v>
      </c>
      <c r="H49" s="53">
        <v>741</v>
      </c>
      <c r="I49" s="53">
        <v>431</v>
      </c>
      <c r="J49" s="53">
        <v>1112</v>
      </c>
      <c r="K49" s="53">
        <v>349</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144191</v>
      </c>
      <c r="I51" s="53">
        <v>40148</v>
      </c>
      <c r="J51" s="53">
        <v>110780</v>
      </c>
      <c r="K51" s="53">
        <v>42471</v>
      </c>
    </row>
    <row r="52" spans="1:11" ht="12.75" customHeight="1" x14ac:dyDescent="0.2">
      <c r="A52" s="206" t="s">
        <v>144</v>
      </c>
      <c r="B52" s="206"/>
      <c r="C52" s="206"/>
      <c r="D52" s="206"/>
      <c r="E52" s="206"/>
      <c r="F52" s="206"/>
      <c r="G52" s="11">
        <v>45</v>
      </c>
      <c r="H52" s="53">
        <v>1893894</v>
      </c>
      <c r="I52" s="53">
        <v>864424</v>
      </c>
      <c r="J52" s="53">
        <v>1125038</v>
      </c>
      <c r="K52" s="53">
        <v>154338</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0</v>
      </c>
      <c r="I56" s="53">
        <f t="shared" ref="I56:I59" si="2">+H56</f>
        <v>0</v>
      </c>
      <c r="J56" s="53">
        <v>0</v>
      </c>
      <c r="K56" s="53">
        <f t="shared" ref="K56:K59" si="3">+J56</f>
        <v>0</v>
      </c>
    </row>
    <row r="57" spans="1:11" ht="12.75" customHeight="1" x14ac:dyDescent="0.2">
      <c r="A57" s="215" t="s">
        <v>149</v>
      </c>
      <c r="B57" s="215"/>
      <c r="C57" s="215"/>
      <c r="D57" s="215"/>
      <c r="E57" s="215"/>
      <c r="F57" s="215"/>
      <c r="G57" s="11">
        <v>50</v>
      </c>
      <c r="H57" s="53">
        <v>0</v>
      </c>
      <c r="I57" s="53">
        <f t="shared" si="2"/>
        <v>0</v>
      </c>
      <c r="J57" s="53">
        <v>0</v>
      </c>
      <c r="K57" s="53">
        <f t="shared" si="3"/>
        <v>0</v>
      </c>
    </row>
    <row r="58" spans="1:11" ht="24.6" customHeight="1" x14ac:dyDescent="0.2">
      <c r="A58" s="215" t="s">
        <v>150</v>
      </c>
      <c r="B58" s="215"/>
      <c r="C58" s="215"/>
      <c r="D58" s="215"/>
      <c r="E58" s="215"/>
      <c r="F58" s="215"/>
      <c r="G58" s="11">
        <v>51</v>
      </c>
      <c r="H58" s="53">
        <v>0</v>
      </c>
      <c r="I58" s="53">
        <f t="shared" si="2"/>
        <v>0</v>
      </c>
      <c r="J58" s="53">
        <v>0</v>
      </c>
      <c r="K58" s="53">
        <f t="shared" si="3"/>
        <v>0</v>
      </c>
    </row>
    <row r="59" spans="1:11" ht="12.75" customHeight="1" x14ac:dyDescent="0.2">
      <c r="A59" s="215" t="s">
        <v>151</v>
      </c>
      <c r="B59" s="215"/>
      <c r="C59" s="215"/>
      <c r="D59" s="215"/>
      <c r="E59" s="215"/>
      <c r="F59" s="215"/>
      <c r="G59" s="11">
        <v>52</v>
      </c>
      <c r="H59" s="53">
        <v>0</v>
      </c>
      <c r="I59" s="53">
        <f t="shared" si="2"/>
        <v>0</v>
      </c>
      <c r="J59" s="53">
        <v>0</v>
      </c>
      <c r="K59" s="53">
        <f t="shared" si="3"/>
        <v>0</v>
      </c>
    </row>
    <row r="60" spans="1:11" ht="12.75" customHeight="1" x14ac:dyDescent="0.2">
      <c r="A60" s="213" t="s">
        <v>361</v>
      </c>
      <c r="B60" s="213"/>
      <c r="C60" s="213"/>
      <c r="D60" s="213"/>
      <c r="E60" s="213"/>
      <c r="F60" s="213"/>
      <c r="G60" s="12">
        <v>53</v>
      </c>
      <c r="H60" s="52">
        <f>H8+H37+H56+H57</f>
        <v>352965752</v>
      </c>
      <c r="I60" s="52">
        <f t="shared" ref="I60:K60" si="4">I8+I37+I56+I57</f>
        <v>119738167</v>
      </c>
      <c r="J60" s="52">
        <f t="shared" si="4"/>
        <v>376590585</v>
      </c>
      <c r="K60" s="52">
        <f t="shared" si="4"/>
        <v>109135218</v>
      </c>
    </row>
    <row r="61" spans="1:11" ht="12.75" customHeight="1" x14ac:dyDescent="0.2">
      <c r="A61" s="213" t="s">
        <v>362</v>
      </c>
      <c r="B61" s="213"/>
      <c r="C61" s="213"/>
      <c r="D61" s="213"/>
      <c r="E61" s="213"/>
      <c r="F61" s="213"/>
      <c r="G61" s="12">
        <v>54</v>
      </c>
      <c r="H61" s="52">
        <f>H14+H48+H58+H59</f>
        <v>247964884</v>
      </c>
      <c r="I61" s="52">
        <f t="shared" ref="I61:K61" si="5">I14+I48+I58+I59</f>
        <v>84492271</v>
      </c>
      <c r="J61" s="52">
        <f t="shared" si="5"/>
        <v>250598369</v>
      </c>
      <c r="K61" s="52">
        <f t="shared" si="5"/>
        <v>76143853</v>
      </c>
    </row>
    <row r="62" spans="1:11" ht="12.75" customHeight="1" x14ac:dyDescent="0.2">
      <c r="A62" s="213" t="s">
        <v>363</v>
      </c>
      <c r="B62" s="213"/>
      <c r="C62" s="213"/>
      <c r="D62" s="213"/>
      <c r="E62" s="213"/>
      <c r="F62" s="213"/>
      <c r="G62" s="12">
        <v>55</v>
      </c>
      <c r="H62" s="52">
        <f>H60-H61</f>
        <v>105000868</v>
      </c>
      <c r="I62" s="52">
        <f t="shared" ref="I62:K62" si="6">I60-I61</f>
        <v>35245896</v>
      </c>
      <c r="J62" s="52">
        <f t="shared" si="6"/>
        <v>125992216</v>
      </c>
      <c r="K62" s="52">
        <f t="shared" si="6"/>
        <v>32991365</v>
      </c>
    </row>
    <row r="63" spans="1:11" ht="12.75" customHeight="1" x14ac:dyDescent="0.2">
      <c r="A63" s="214" t="s">
        <v>364</v>
      </c>
      <c r="B63" s="214"/>
      <c r="C63" s="214"/>
      <c r="D63" s="214"/>
      <c r="E63" s="214"/>
      <c r="F63" s="214"/>
      <c r="G63" s="12">
        <v>56</v>
      </c>
      <c r="H63" s="52">
        <f>+IF((H60-H61)&gt;0,(H60-H61),0)</f>
        <v>105000868</v>
      </c>
      <c r="I63" s="52">
        <f t="shared" ref="I63:K63" si="7">+IF((I60-I61)&gt;0,(I60-I61),0)</f>
        <v>35245896</v>
      </c>
      <c r="J63" s="52">
        <f t="shared" si="7"/>
        <v>125992216</v>
      </c>
      <c r="K63" s="52">
        <f t="shared" si="7"/>
        <v>32991365</v>
      </c>
    </row>
    <row r="64" spans="1:11" ht="12.75" customHeight="1" x14ac:dyDescent="0.2">
      <c r="A64" s="214" t="s">
        <v>365</v>
      </c>
      <c r="B64" s="214"/>
      <c r="C64" s="214"/>
      <c r="D64" s="214"/>
      <c r="E64" s="214"/>
      <c r="F64" s="214"/>
      <c r="G64" s="12">
        <v>57</v>
      </c>
      <c r="H64" s="52">
        <f>+IF((H60-H61)&lt;0,(H60-H61),0)</f>
        <v>0</v>
      </c>
      <c r="I64" s="52">
        <f t="shared" ref="I64:K64" si="8">+IF((I60-I61)&lt;0,(I60-I61),0)</f>
        <v>0</v>
      </c>
      <c r="J64" s="52">
        <f t="shared" si="8"/>
        <v>0</v>
      </c>
      <c r="K64" s="52">
        <f t="shared" si="8"/>
        <v>0</v>
      </c>
    </row>
    <row r="65" spans="1:11" ht="12.75" customHeight="1" x14ac:dyDescent="0.2">
      <c r="A65" s="215" t="s">
        <v>111</v>
      </c>
      <c r="B65" s="215"/>
      <c r="C65" s="215"/>
      <c r="D65" s="215"/>
      <c r="E65" s="215"/>
      <c r="F65" s="215"/>
      <c r="G65" s="11">
        <v>58</v>
      </c>
      <c r="H65" s="53">
        <v>19690264</v>
      </c>
      <c r="I65" s="53">
        <v>6774153</v>
      </c>
      <c r="J65" s="53">
        <v>22764895</v>
      </c>
      <c r="K65" s="53">
        <v>5903832</v>
      </c>
    </row>
    <row r="66" spans="1:11" ht="12.75" customHeight="1" x14ac:dyDescent="0.2">
      <c r="A66" s="213" t="s">
        <v>366</v>
      </c>
      <c r="B66" s="213"/>
      <c r="C66" s="213"/>
      <c r="D66" s="213"/>
      <c r="E66" s="213"/>
      <c r="F66" s="213"/>
      <c r="G66" s="12">
        <v>59</v>
      </c>
      <c r="H66" s="52">
        <f>H62-H65</f>
        <v>85310604</v>
      </c>
      <c r="I66" s="52">
        <f t="shared" ref="I66:K66" si="9">I62-I65</f>
        <v>28471743</v>
      </c>
      <c r="J66" s="52">
        <f t="shared" si="9"/>
        <v>103227321</v>
      </c>
      <c r="K66" s="52">
        <f t="shared" si="9"/>
        <v>27087533</v>
      </c>
    </row>
    <row r="67" spans="1:11" ht="12.75" customHeight="1" x14ac:dyDescent="0.2">
      <c r="A67" s="214" t="s">
        <v>367</v>
      </c>
      <c r="B67" s="214"/>
      <c r="C67" s="214"/>
      <c r="D67" s="214"/>
      <c r="E67" s="214"/>
      <c r="F67" s="214"/>
      <c r="G67" s="12">
        <v>60</v>
      </c>
      <c r="H67" s="52">
        <f>+IF((H62-H65)&gt;0,(H62-H65),0)</f>
        <v>85310604</v>
      </c>
      <c r="I67" s="52">
        <f t="shared" ref="I67:K67" si="10">+IF((I62-I65)&gt;0,(I62-I65),0)</f>
        <v>28471743</v>
      </c>
      <c r="J67" s="52">
        <f t="shared" si="10"/>
        <v>103227321</v>
      </c>
      <c r="K67" s="52">
        <f t="shared" si="10"/>
        <v>27087533</v>
      </c>
    </row>
    <row r="68" spans="1:11" ht="12.75" customHeight="1" x14ac:dyDescent="0.2">
      <c r="A68" s="214" t="s">
        <v>368</v>
      </c>
      <c r="B68" s="214"/>
      <c r="C68" s="214"/>
      <c r="D68" s="214"/>
      <c r="E68" s="214"/>
      <c r="F68" s="214"/>
      <c r="G68" s="12">
        <v>61</v>
      </c>
      <c r="H68" s="52">
        <f>+IF((H62-H65)&lt;0,(H62-H65),0)</f>
        <v>0</v>
      </c>
      <c r="I68" s="52">
        <f t="shared" ref="I68:K68" si="11">+IF((I62-I65)&lt;0,(I62-I65),0)</f>
        <v>0</v>
      </c>
      <c r="J68" s="52">
        <f t="shared" si="11"/>
        <v>0</v>
      </c>
      <c r="K68" s="52">
        <f t="shared" si="11"/>
        <v>0</v>
      </c>
    </row>
    <row r="69" spans="1:11" x14ac:dyDescent="0.2">
      <c r="A69" s="207" t="s">
        <v>152</v>
      </c>
      <c r="B69" s="207"/>
      <c r="C69" s="207"/>
      <c r="D69" s="207"/>
      <c r="E69" s="207"/>
      <c r="F69" s="207"/>
      <c r="G69" s="208"/>
      <c r="H69" s="208"/>
      <c r="I69" s="208"/>
      <c r="J69" s="209"/>
      <c r="K69" s="209"/>
    </row>
    <row r="70" spans="1:11" ht="22.15" customHeight="1" x14ac:dyDescent="0.2">
      <c r="A70" s="213" t="s">
        <v>369</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f>+H71</f>
        <v>0</v>
      </c>
      <c r="J71" s="53">
        <v>0</v>
      </c>
      <c r="K71" s="53">
        <f>+J71</f>
        <v>0</v>
      </c>
    </row>
    <row r="72" spans="1:11" ht="12.75" customHeight="1" x14ac:dyDescent="0.2">
      <c r="A72" s="206" t="s">
        <v>154</v>
      </c>
      <c r="B72" s="206"/>
      <c r="C72" s="206"/>
      <c r="D72" s="206"/>
      <c r="E72" s="206"/>
      <c r="F72" s="206"/>
      <c r="G72" s="11">
        <v>64</v>
      </c>
      <c r="H72" s="53">
        <v>0</v>
      </c>
      <c r="I72" s="53">
        <f t="shared" ref="I72:I73" si="12">+H72</f>
        <v>0</v>
      </c>
      <c r="J72" s="53">
        <v>0</v>
      </c>
      <c r="K72" s="53">
        <f t="shared" ref="K72:K73" si="13">+J72</f>
        <v>0</v>
      </c>
    </row>
    <row r="73" spans="1:11" ht="12.75" customHeight="1" x14ac:dyDescent="0.2">
      <c r="A73" s="215" t="s">
        <v>155</v>
      </c>
      <c r="B73" s="215"/>
      <c r="C73" s="215"/>
      <c r="D73" s="215"/>
      <c r="E73" s="215"/>
      <c r="F73" s="215"/>
      <c r="G73" s="11">
        <v>65</v>
      </c>
      <c r="H73" s="53">
        <v>0</v>
      </c>
      <c r="I73" s="53">
        <f t="shared" si="12"/>
        <v>0</v>
      </c>
      <c r="J73" s="53">
        <v>0</v>
      </c>
      <c r="K73" s="53">
        <f t="shared" si="13"/>
        <v>0</v>
      </c>
    </row>
    <row r="74" spans="1:11" ht="12.75" customHeight="1" x14ac:dyDescent="0.2">
      <c r="A74" s="214" t="s">
        <v>370</v>
      </c>
      <c r="B74" s="214"/>
      <c r="C74" s="214"/>
      <c r="D74" s="214"/>
      <c r="E74" s="214"/>
      <c r="F74" s="214"/>
      <c r="G74" s="12">
        <v>66</v>
      </c>
      <c r="H74" s="75">
        <v>0</v>
      </c>
      <c r="I74" s="75">
        <v>0</v>
      </c>
      <c r="J74" s="75">
        <v>0</v>
      </c>
      <c r="K74" s="75">
        <v>0</v>
      </c>
    </row>
    <row r="75" spans="1:11" ht="12.75" customHeight="1" x14ac:dyDescent="0.2">
      <c r="A75" s="214" t="s">
        <v>371</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372</v>
      </c>
      <c r="B77" s="213"/>
      <c r="C77" s="213"/>
      <c r="D77" s="213"/>
      <c r="E77" s="213"/>
      <c r="F77" s="213"/>
      <c r="G77" s="12">
        <v>68</v>
      </c>
      <c r="H77" s="75">
        <v>0</v>
      </c>
      <c r="I77" s="75">
        <v>0</v>
      </c>
      <c r="J77" s="75">
        <v>0</v>
      </c>
      <c r="K77" s="75">
        <v>0</v>
      </c>
    </row>
    <row r="78" spans="1:11" ht="12.75" customHeight="1" x14ac:dyDescent="0.2">
      <c r="A78" s="212" t="s">
        <v>373</v>
      </c>
      <c r="B78" s="212"/>
      <c r="C78" s="212"/>
      <c r="D78" s="212"/>
      <c r="E78" s="212"/>
      <c r="F78" s="212"/>
      <c r="G78" s="46">
        <v>69</v>
      </c>
      <c r="H78" s="54">
        <v>0</v>
      </c>
      <c r="I78" s="54">
        <f>+H78</f>
        <v>0</v>
      </c>
      <c r="J78" s="54">
        <v>0</v>
      </c>
      <c r="K78" s="54">
        <f>+J78</f>
        <v>0</v>
      </c>
    </row>
    <row r="79" spans="1:11" ht="12.75" customHeight="1" x14ac:dyDescent="0.2">
      <c r="A79" s="212" t="s">
        <v>374</v>
      </c>
      <c r="B79" s="212"/>
      <c r="C79" s="212"/>
      <c r="D79" s="212"/>
      <c r="E79" s="212"/>
      <c r="F79" s="212"/>
      <c r="G79" s="46">
        <v>70</v>
      </c>
      <c r="H79" s="54">
        <v>0</v>
      </c>
      <c r="I79" s="54">
        <f>+H79</f>
        <v>0</v>
      </c>
      <c r="J79" s="54">
        <v>0</v>
      </c>
      <c r="K79" s="54">
        <f>+J79</f>
        <v>0</v>
      </c>
    </row>
    <row r="80" spans="1:11" ht="12.75" customHeight="1" x14ac:dyDescent="0.2">
      <c r="A80" s="213" t="s">
        <v>375</v>
      </c>
      <c r="B80" s="213"/>
      <c r="C80" s="213"/>
      <c r="D80" s="213"/>
      <c r="E80" s="213"/>
      <c r="F80" s="213"/>
      <c r="G80" s="12">
        <v>71</v>
      </c>
      <c r="H80" s="75">
        <v>0</v>
      </c>
      <c r="I80" s="75">
        <v>0</v>
      </c>
      <c r="J80" s="75">
        <v>0</v>
      </c>
      <c r="K80" s="75">
        <v>0</v>
      </c>
    </row>
    <row r="81" spans="1:11" ht="12.75" customHeight="1" x14ac:dyDescent="0.2">
      <c r="A81" s="213" t="s">
        <v>376</v>
      </c>
      <c r="B81" s="213"/>
      <c r="C81" s="213"/>
      <c r="D81" s="213"/>
      <c r="E81" s="213"/>
      <c r="F81" s="213"/>
      <c r="G81" s="12">
        <v>72</v>
      </c>
      <c r="H81" s="75">
        <v>0</v>
      </c>
      <c r="I81" s="75">
        <v>0</v>
      </c>
      <c r="J81" s="75">
        <v>0</v>
      </c>
      <c r="K81" s="75">
        <v>0</v>
      </c>
    </row>
    <row r="82" spans="1:11" ht="12.75" customHeight="1" x14ac:dyDescent="0.2">
      <c r="A82" s="214" t="s">
        <v>377</v>
      </c>
      <c r="B82" s="214"/>
      <c r="C82" s="214"/>
      <c r="D82" s="214"/>
      <c r="E82" s="214"/>
      <c r="F82" s="214"/>
      <c r="G82" s="12">
        <v>73</v>
      </c>
      <c r="H82" s="75">
        <v>0</v>
      </c>
      <c r="I82" s="75">
        <v>0</v>
      </c>
      <c r="J82" s="75">
        <v>0</v>
      </c>
      <c r="K82" s="75">
        <v>0</v>
      </c>
    </row>
    <row r="83" spans="1:11" ht="12.75" customHeight="1" x14ac:dyDescent="0.2">
      <c r="A83" s="214" t="s">
        <v>378</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379</v>
      </c>
      <c r="B85" s="202"/>
      <c r="C85" s="202"/>
      <c r="D85" s="202"/>
      <c r="E85" s="202"/>
      <c r="F85" s="202"/>
      <c r="G85" s="12">
        <v>75</v>
      </c>
      <c r="H85" s="55">
        <f>H86+H87</f>
        <v>85310604</v>
      </c>
      <c r="I85" s="55">
        <f>I86+I87</f>
        <v>28458044</v>
      </c>
      <c r="J85" s="55">
        <f>J86+J87</f>
        <v>103227321</v>
      </c>
      <c r="K85" s="55">
        <f>K86+K87</f>
        <v>27087533</v>
      </c>
    </row>
    <row r="86" spans="1:11" ht="12.75" customHeight="1" x14ac:dyDescent="0.2">
      <c r="A86" s="203" t="s">
        <v>157</v>
      </c>
      <c r="B86" s="203"/>
      <c r="C86" s="203"/>
      <c r="D86" s="203"/>
      <c r="E86" s="203"/>
      <c r="F86" s="203"/>
      <c r="G86" s="11">
        <v>76</v>
      </c>
      <c r="H86" s="56">
        <v>84227577</v>
      </c>
      <c r="I86" s="56">
        <v>28157592</v>
      </c>
      <c r="J86" s="56">
        <v>102336817</v>
      </c>
      <c r="K86" s="56">
        <v>26868764</v>
      </c>
    </row>
    <row r="87" spans="1:11" ht="12.75" customHeight="1" x14ac:dyDescent="0.2">
      <c r="A87" s="203" t="s">
        <v>158</v>
      </c>
      <c r="B87" s="203"/>
      <c r="C87" s="203"/>
      <c r="D87" s="203"/>
      <c r="E87" s="203"/>
      <c r="F87" s="203"/>
      <c r="G87" s="11">
        <v>77</v>
      </c>
      <c r="H87" s="56">
        <v>1083027</v>
      </c>
      <c r="I87" s="56">
        <v>300452</v>
      </c>
      <c r="J87" s="56">
        <v>890504</v>
      </c>
      <c r="K87" s="56">
        <v>218769</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f>+H66</f>
        <v>85310604</v>
      </c>
      <c r="I89" s="56">
        <f>+H89</f>
        <v>85310604</v>
      </c>
      <c r="J89" s="56">
        <f>+J67</f>
        <v>103227321</v>
      </c>
      <c r="K89" s="56">
        <v>27087533</v>
      </c>
    </row>
    <row r="90" spans="1:11" ht="24" customHeight="1" x14ac:dyDescent="0.2">
      <c r="A90" s="184" t="s">
        <v>435</v>
      </c>
      <c r="B90" s="184"/>
      <c r="C90" s="184"/>
      <c r="D90" s="184"/>
      <c r="E90" s="184"/>
      <c r="F90" s="184"/>
      <c r="G90" s="12">
        <v>79</v>
      </c>
      <c r="H90" s="73">
        <f>H91+H98</f>
        <v>192051</v>
      </c>
      <c r="I90" s="73">
        <f>I91+I98</f>
        <v>-97841</v>
      </c>
      <c r="J90" s="73">
        <f t="shared" ref="J90:K90" si="14">J91+J98</f>
        <v>-28650</v>
      </c>
      <c r="K90" s="73">
        <f t="shared" si="14"/>
        <v>-277429</v>
      </c>
    </row>
    <row r="91" spans="1:11" ht="24" customHeight="1" x14ac:dyDescent="0.2">
      <c r="A91" s="204" t="s">
        <v>442</v>
      </c>
      <c r="B91" s="204"/>
      <c r="C91" s="204"/>
      <c r="D91" s="204"/>
      <c r="E91" s="204"/>
      <c r="F91" s="204"/>
      <c r="G91" s="12">
        <v>80</v>
      </c>
      <c r="H91" s="73">
        <f>SUM(H92:H96)</f>
        <v>0</v>
      </c>
      <c r="I91" s="73">
        <f>SUM(I92:I96)</f>
        <v>0</v>
      </c>
      <c r="J91" s="73">
        <f t="shared" ref="J91:K91" si="15">SUM(J92:J96)</f>
        <v>0</v>
      </c>
      <c r="K91" s="73">
        <f t="shared" si="15"/>
        <v>0</v>
      </c>
    </row>
    <row r="92" spans="1:11" ht="25.5" customHeight="1" x14ac:dyDescent="0.2">
      <c r="A92" s="206" t="s">
        <v>380</v>
      </c>
      <c r="B92" s="206"/>
      <c r="C92" s="206"/>
      <c r="D92" s="206"/>
      <c r="E92" s="206"/>
      <c r="F92" s="206"/>
      <c r="G92" s="12">
        <v>81</v>
      </c>
      <c r="H92" s="56">
        <v>0</v>
      </c>
      <c r="I92" s="56">
        <f>+H92</f>
        <v>0</v>
      </c>
      <c r="J92" s="56">
        <v>0</v>
      </c>
      <c r="K92" s="56">
        <v>0</v>
      </c>
    </row>
    <row r="93" spans="1:11" ht="38.25" customHeight="1" x14ac:dyDescent="0.2">
      <c r="A93" s="206" t="s">
        <v>381</v>
      </c>
      <c r="B93" s="206"/>
      <c r="C93" s="206"/>
      <c r="D93" s="206"/>
      <c r="E93" s="206"/>
      <c r="F93" s="206"/>
      <c r="G93" s="12">
        <v>82</v>
      </c>
      <c r="H93" s="56">
        <v>0</v>
      </c>
      <c r="I93" s="56">
        <f t="shared" ref="I93:I94" si="16">+H93</f>
        <v>0</v>
      </c>
      <c r="J93" s="56">
        <v>0</v>
      </c>
      <c r="K93" s="56">
        <f t="shared" ref="K93:K94" si="17">+J93</f>
        <v>0</v>
      </c>
    </row>
    <row r="94" spans="1:11" ht="38.25" customHeight="1" x14ac:dyDescent="0.2">
      <c r="A94" s="206" t="s">
        <v>382</v>
      </c>
      <c r="B94" s="206"/>
      <c r="C94" s="206"/>
      <c r="D94" s="206"/>
      <c r="E94" s="206"/>
      <c r="F94" s="206"/>
      <c r="G94" s="12">
        <v>83</v>
      </c>
      <c r="H94" s="56">
        <v>0</v>
      </c>
      <c r="I94" s="56">
        <f t="shared" si="16"/>
        <v>0</v>
      </c>
      <c r="J94" s="56">
        <v>0</v>
      </c>
      <c r="K94" s="56">
        <f t="shared" si="17"/>
        <v>0</v>
      </c>
    </row>
    <row r="95" spans="1:11" x14ac:dyDescent="0.2">
      <c r="A95" s="206" t="s">
        <v>383</v>
      </c>
      <c r="B95" s="206"/>
      <c r="C95" s="206"/>
      <c r="D95" s="206"/>
      <c r="E95" s="206"/>
      <c r="F95" s="206"/>
      <c r="G95" s="12">
        <v>84</v>
      </c>
      <c r="H95" s="56">
        <v>0</v>
      </c>
      <c r="I95" s="56">
        <v>0</v>
      </c>
      <c r="J95" s="56">
        <v>0</v>
      </c>
      <c r="K95" s="56">
        <v>0</v>
      </c>
    </row>
    <row r="96" spans="1:11" x14ac:dyDescent="0.2">
      <c r="A96" s="206" t="s">
        <v>384</v>
      </c>
      <c r="B96" s="206"/>
      <c r="C96" s="206"/>
      <c r="D96" s="206"/>
      <c r="E96" s="206"/>
      <c r="F96" s="206"/>
      <c r="G96" s="12">
        <v>85</v>
      </c>
      <c r="H96" s="56">
        <v>0</v>
      </c>
      <c r="I96" s="56">
        <v>0</v>
      </c>
      <c r="J96" s="56">
        <v>0</v>
      </c>
      <c r="K96" s="56">
        <v>0</v>
      </c>
    </row>
    <row r="97" spans="1:11" ht="26.25" customHeight="1" x14ac:dyDescent="0.2">
      <c r="A97" s="206" t="s">
        <v>385</v>
      </c>
      <c r="B97" s="206"/>
      <c r="C97" s="206"/>
      <c r="D97" s="206"/>
      <c r="E97" s="206"/>
      <c r="F97" s="206"/>
      <c r="G97" s="12">
        <v>86</v>
      </c>
      <c r="H97" s="56">
        <v>0</v>
      </c>
      <c r="I97" s="56">
        <v>0</v>
      </c>
      <c r="J97" s="56">
        <v>0</v>
      </c>
      <c r="K97" s="56">
        <v>0</v>
      </c>
    </row>
    <row r="98" spans="1:11" ht="25.5" customHeight="1" x14ac:dyDescent="0.2">
      <c r="A98" s="204" t="s">
        <v>436</v>
      </c>
      <c r="B98" s="204"/>
      <c r="C98" s="204"/>
      <c r="D98" s="204"/>
      <c r="E98" s="204"/>
      <c r="F98" s="204"/>
      <c r="G98" s="12">
        <v>87</v>
      </c>
      <c r="H98" s="73">
        <f>SUM(H99:H106)</f>
        <v>192051</v>
      </c>
      <c r="I98" s="73">
        <f>SUM(I99:I106)</f>
        <v>-97841</v>
      </c>
      <c r="J98" s="73">
        <f t="shared" ref="J98:K98" si="18">SUM(J99:J106)</f>
        <v>-28650</v>
      </c>
      <c r="K98" s="73">
        <f t="shared" si="18"/>
        <v>-277429</v>
      </c>
    </row>
    <row r="99" spans="1:11" x14ac:dyDescent="0.2">
      <c r="A99" s="205" t="s">
        <v>160</v>
      </c>
      <c r="B99" s="205"/>
      <c r="C99" s="205"/>
      <c r="D99" s="205"/>
      <c r="E99" s="205"/>
      <c r="F99" s="205"/>
      <c r="G99" s="11">
        <v>88</v>
      </c>
      <c r="H99" s="56">
        <v>192051</v>
      </c>
      <c r="I99" s="56">
        <v>-97841</v>
      </c>
      <c r="J99" s="56">
        <v>-28650</v>
      </c>
      <c r="K99" s="56">
        <v>-277429</v>
      </c>
    </row>
    <row r="100" spans="1:11" ht="36" customHeight="1" x14ac:dyDescent="0.2">
      <c r="A100" s="206" t="s">
        <v>386</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387</v>
      </c>
      <c r="B104" s="206"/>
      <c r="C104" s="206"/>
      <c r="D104" s="206"/>
      <c r="E104" s="206"/>
      <c r="F104" s="206"/>
      <c r="G104" s="11">
        <v>93</v>
      </c>
      <c r="H104" s="56">
        <v>0</v>
      </c>
      <c r="I104" s="56">
        <v>0</v>
      </c>
      <c r="J104" s="56">
        <v>0</v>
      </c>
      <c r="K104" s="56">
        <v>0</v>
      </c>
    </row>
    <row r="105" spans="1:11" ht="26.25" customHeight="1" x14ac:dyDescent="0.2">
      <c r="A105" s="206" t="s">
        <v>388</v>
      </c>
      <c r="B105" s="206"/>
      <c r="C105" s="206"/>
      <c r="D105" s="206"/>
      <c r="E105" s="206"/>
      <c r="F105" s="206"/>
      <c r="G105" s="11">
        <v>94</v>
      </c>
      <c r="H105" s="56">
        <v>0</v>
      </c>
      <c r="I105" s="56">
        <v>0</v>
      </c>
      <c r="J105" s="56">
        <v>0</v>
      </c>
      <c r="K105" s="56">
        <v>0</v>
      </c>
    </row>
    <row r="106" spans="1:11" x14ac:dyDescent="0.2">
      <c r="A106" s="206" t="s">
        <v>389</v>
      </c>
      <c r="B106" s="206"/>
      <c r="C106" s="206"/>
      <c r="D106" s="206"/>
      <c r="E106" s="206"/>
      <c r="F106" s="206"/>
      <c r="G106" s="11">
        <v>95</v>
      </c>
      <c r="H106" s="56">
        <v>0</v>
      </c>
      <c r="I106" s="56">
        <v>0</v>
      </c>
      <c r="J106" s="56">
        <v>0</v>
      </c>
      <c r="K106" s="56">
        <v>0</v>
      </c>
    </row>
    <row r="107" spans="1:11" ht="24.75" customHeight="1" x14ac:dyDescent="0.2">
      <c r="A107" s="206" t="s">
        <v>390</v>
      </c>
      <c r="B107" s="206"/>
      <c r="C107" s="206"/>
      <c r="D107" s="206"/>
      <c r="E107" s="206"/>
      <c r="F107" s="206"/>
      <c r="G107" s="11">
        <v>96</v>
      </c>
      <c r="H107" s="56">
        <v>0</v>
      </c>
      <c r="I107" s="56">
        <v>0</v>
      </c>
      <c r="J107" s="56">
        <v>0</v>
      </c>
      <c r="K107" s="56">
        <v>0</v>
      </c>
    </row>
    <row r="108" spans="1:11" ht="22.9" customHeight="1" x14ac:dyDescent="0.2">
      <c r="A108" s="184" t="s">
        <v>437</v>
      </c>
      <c r="B108" s="184"/>
      <c r="C108" s="184"/>
      <c r="D108" s="184"/>
      <c r="E108" s="184"/>
      <c r="F108" s="184"/>
      <c r="G108" s="12">
        <v>97</v>
      </c>
      <c r="H108" s="73">
        <f>H91+H98-H107-H97</f>
        <v>192051</v>
      </c>
      <c r="I108" s="73">
        <f>I91+I98-I107-I97</f>
        <v>-97841</v>
      </c>
      <c r="J108" s="73">
        <f t="shared" ref="J108:K108" si="19">J91+J98-J107-J97</f>
        <v>-28650</v>
      </c>
      <c r="K108" s="73">
        <f t="shared" si="19"/>
        <v>-277429</v>
      </c>
    </row>
    <row r="109" spans="1:11" ht="12.75" customHeight="1" x14ac:dyDescent="0.2">
      <c r="A109" s="184" t="s">
        <v>391</v>
      </c>
      <c r="B109" s="184"/>
      <c r="C109" s="184"/>
      <c r="D109" s="184"/>
      <c r="E109" s="184"/>
      <c r="F109" s="184"/>
      <c r="G109" s="12">
        <v>98</v>
      </c>
      <c r="H109" s="55">
        <f>H89+H108</f>
        <v>85502655</v>
      </c>
      <c r="I109" s="55">
        <f>I89+I108</f>
        <v>85212763</v>
      </c>
      <c r="J109" s="55">
        <f t="shared" ref="J109:K109" si="20">J89+J108</f>
        <v>103198671</v>
      </c>
      <c r="K109" s="55">
        <f t="shared" si="20"/>
        <v>26810104</v>
      </c>
    </row>
    <row r="110" spans="1:11" x14ac:dyDescent="0.2">
      <c r="A110" s="207" t="s">
        <v>164</v>
      </c>
      <c r="B110" s="207"/>
      <c r="C110" s="207"/>
      <c r="D110" s="207"/>
      <c r="E110" s="207"/>
      <c r="F110" s="207"/>
      <c r="G110" s="208"/>
      <c r="H110" s="208"/>
      <c r="I110" s="208"/>
      <c r="J110" s="209"/>
      <c r="K110" s="209"/>
    </row>
    <row r="111" spans="1:11" ht="12.75" customHeight="1" x14ac:dyDescent="0.2">
      <c r="A111" s="202" t="s">
        <v>392</v>
      </c>
      <c r="B111" s="202"/>
      <c r="C111" s="202"/>
      <c r="D111" s="202"/>
      <c r="E111" s="202"/>
      <c r="F111" s="202"/>
      <c r="G111" s="12">
        <v>99</v>
      </c>
      <c r="H111" s="55">
        <f>H112+H113</f>
        <v>85502655</v>
      </c>
      <c r="I111" s="55">
        <f>I112+I113</f>
        <v>28360203</v>
      </c>
      <c r="J111" s="55">
        <f>J112+J113</f>
        <v>103198671</v>
      </c>
      <c r="K111" s="55">
        <f>K112+K113</f>
        <v>26810104</v>
      </c>
    </row>
    <row r="112" spans="1:11" ht="12.75" customHeight="1" x14ac:dyDescent="0.2">
      <c r="A112" s="203" t="s">
        <v>113</v>
      </c>
      <c r="B112" s="203"/>
      <c r="C112" s="203"/>
      <c r="D112" s="203"/>
      <c r="E112" s="203"/>
      <c r="F112" s="203"/>
      <c r="G112" s="11">
        <v>100</v>
      </c>
      <c r="H112" s="56">
        <v>84419628</v>
      </c>
      <c r="I112" s="56">
        <v>28059751</v>
      </c>
      <c r="J112" s="56">
        <v>102308167</v>
      </c>
      <c r="K112" s="56">
        <v>26591335</v>
      </c>
    </row>
    <row r="113" spans="1:11" ht="12.75" customHeight="1" x14ac:dyDescent="0.2">
      <c r="A113" s="203" t="s">
        <v>165</v>
      </c>
      <c r="B113" s="203"/>
      <c r="C113" s="203"/>
      <c r="D113" s="203"/>
      <c r="E113" s="203"/>
      <c r="F113" s="203"/>
      <c r="G113" s="11">
        <v>101</v>
      </c>
      <c r="H113" s="56">
        <v>1083027</v>
      </c>
      <c r="I113" s="56">
        <v>300452</v>
      </c>
      <c r="J113" s="56">
        <v>890504</v>
      </c>
      <c r="K113" s="56">
        <v>218769</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59055118110236227" bottom="0.59055118110236227" header="0.51181102362204722" footer="0.51181102362204722"/>
  <pageSetup paperSize="9" scale="76"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7" sqref="A7:I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468</v>
      </c>
      <c r="B2" s="192"/>
      <c r="C2" s="192"/>
      <c r="D2" s="192"/>
      <c r="E2" s="192"/>
      <c r="F2" s="192"/>
      <c r="G2" s="192"/>
      <c r="H2" s="192"/>
      <c r="I2" s="192"/>
    </row>
    <row r="3" spans="1:9" x14ac:dyDescent="0.2">
      <c r="A3" s="242" t="s">
        <v>447</v>
      </c>
      <c r="B3" s="243"/>
      <c r="C3" s="243"/>
      <c r="D3" s="243"/>
      <c r="E3" s="243"/>
      <c r="F3" s="243"/>
      <c r="G3" s="243"/>
      <c r="H3" s="243"/>
      <c r="I3" s="243"/>
    </row>
    <row r="4" spans="1:9" x14ac:dyDescent="0.2">
      <c r="A4" s="241" t="s">
        <v>461</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0</v>
      </c>
      <c r="I8" s="68">
        <v>0</v>
      </c>
    </row>
    <row r="9" spans="1:9" ht="12.75" customHeight="1" x14ac:dyDescent="0.2">
      <c r="A9" s="237" t="s">
        <v>171</v>
      </c>
      <c r="B9" s="237"/>
      <c r="C9" s="237"/>
      <c r="D9" s="237"/>
      <c r="E9" s="237"/>
      <c r="F9" s="237"/>
      <c r="G9" s="69">
        <v>2</v>
      </c>
      <c r="H9" s="70">
        <f>H10+H11+H12+H13+H14+H15+H16+H17</f>
        <v>0</v>
      </c>
      <c r="I9" s="70">
        <f>I10+I11+I12+I13+I14+I15+I16+I17</f>
        <v>0</v>
      </c>
    </row>
    <row r="10" spans="1:9" ht="12.75" customHeight="1" x14ac:dyDescent="0.2">
      <c r="A10" s="216" t="s">
        <v>172</v>
      </c>
      <c r="B10" s="216"/>
      <c r="C10" s="216"/>
      <c r="D10" s="216"/>
      <c r="E10" s="216"/>
      <c r="F10" s="216"/>
      <c r="G10" s="67">
        <v>3</v>
      </c>
      <c r="H10" s="68">
        <v>0</v>
      </c>
      <c r="I10" s="68">
        <v>0</v>
      </c>
    </row>
    <row r="11" spans="1:9" ht="22.15" customHeight="1" x14ac:dyDescent="0.2">
      <c r="A11" s="216" t="s">
        <v>173</v>
      </c>
      <c r="B11" s="216"/>
      <c r="C11" s="216"/>
      <c r="D11" s="216"/>
      <c r="E11" s="216"/>
      <c r="F11" s="216"/>
      <c r="G11" s="67">
        <v>4</v>
      </c>
      <c r="H11" s="68">
        <v>0</v>
      </c>
      <c r="I11" s="68">
        <v>0</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0</v>
      </c>
      <c r="I13" s="68">
        <v>0</v>
      </c>
    </row>
    <row r="14" spans="1:9" ht="12.75" customHeight="1" x14ac:dyDescent="0.2">
      <c r="A14" s="216" t="s">
        <v>176</v>
      </c>
      <c r="B14" s="216"/>
      <c r="C14" s="216"/>
      <c r="D14" s="216"/>
      <c r="E14" s="216"/>
      <c r="F14" s="216"/>
      <c r="G14" s="67">
        <v>7</v>
      </c>
      <c r="H14" s="68">
        <v>0</v>
      </c>
      <c r="I14" s="68">
        <v>0</v>
      </c>
    </row>
    <row r="15" spans="1:9" ht="12.75" customHeight="1" x14ac:dyDescent="0.2">
      <c r="A15" s="216" t="s">
        <v>177</v>
      </c>
      <c r="B15" s="216"/>
      <c r="C15" s="216"/>
      <c r="D15" s="216"/>
      <c r="E15" s="216"/>
      <c r="F15" s="216"/>
      <c r="G15" s="67">
        <v>8</v>
      </c>
      <c r="H15" s="68">
        <v>0</v>
      </c>
      <c r="I15" s="68">
        <v>0</v>
      </c>
    </row>
    <row r="16" spans="1:9" ht="12.75" customHeight="1" x14ac:dyDescent="0.2">
      <c r="A16" s="216" t="s">
        <v>178</v>
      </c>
      <c r="B16" s="216"/>
      <c r="C16" s="216"/>
      <c r="D16" s="216"/>
      <c r="E16" s="216"/>
      <c r="F16" s="216"/>
      <c r="G16" s="67">
        <v>9</v>
      </c>
      <c r="H16" s="68">
        <v>0</v>
      </c>
      <c r="I16" s="68">
        <v>0</v>
      </c>
    </row>
    <row r="17" spans="1:9" ht="25.15" customHeight="1" x14ac:dyDescent="0.2">
      <c r="A17" s="216" t="s">
        <v>179</v>
      </c>
      <c r="B17" s="216"/>
      <c r="C17" s="216"/>
      <c r="D17" s="216"/>
      <c r="E17" s="216"/>
      <c r="F17" s="216"/>
      <c r="G17" s="67">
        <v>10</v>
      </c>
      <c r="H17" s="68">
        <v>0</v>
      </c>
      <c r="I17" s="68">
        <v>0</v>
      </c>
    </row>
    <row r="18" spans="1:9" ht="28.15" customHeight="1" x14ac:dyDescent="0.2">
      <c r="A18" s="233" t="s">
        <v>306</v>
      </c>
      <c r="B18" s="233"/>
      <c r="C18" s="233"/>
      <c r="D18" s="233"/>
      <c r="E18" s="233"/>
      <c r="F18" s="233"/>
      <c r="G18" s="69">
        <v>11</v>
      </c>
      <c r="H18" s="70">
        <f>H8+H9</f>
        <v>0</v>
      </c>
      <c r="I18" s="70">
        <f>I8+I9</f>
        <v>0</v>
      </c>
    </row>
    <row r="19" spans="1:9" ht="12.75" customHeight="1" x14ac:dyDescent="0.2">
      <c r="A19" s="237" t="s">
        <v>180</v>
      </c>
      <c r="B19" s="237"/>
      <c r="C19" s="237"/>
      <c r="D19" s="237"/>
      <c r="E19" s="237"/>
      <c r="F19" s="237"/>
      <c r="G19" s="69">
        <v>12</v>
      </c>
      <c r="H19" s="70">
        <f>H20+H21+H22+H23</f>
        <v>0</v>
      </c>
      <c r="I19" s="70">
        <f>I20+I21+I22+I23</f>
        <v>0</v>
      </c>
    </row>
    <row r="20" spans="1:9" ht="12.75" customHeight="1" x14ac:dyDescent="0.2">
      <c r="A20" s="216" t="s">
        <v>181</v>
      </c>
      <c r="B20" s="216"/>
      <c r="C20" s="216"/>
      <c r="D20" s="216"/>
      <c r="E20" s="216"/>
      <c r="F20" s="216"/>
      <c r="G20" s="67">
        <v>13</v>
      </c>
      <c r="H20" s="68">
        <v>0</v>
      </c>
      <c r="I20" s="68">
        <v>0</v>
      </c>
    </row>
    <row r="21" spans="1:9" ht="12.75" customHeight="1" x14ac:dyDescent="0.2">
      <c r="A21" s="216" t="s">
        <v>182</v>
      </c>
      <c r="B21" s="216"/>
      <c r="C21" s="216"/>
      <c r="D21" s="216"/>
      <c r="E21" s="216"/>
      <c r="F21" s="216"/>
      <c r="G21" s="67">
        <v>14</v>
      </c>
      <c r="H21" s="68">
        <v>0</v>
      </c>
      <c r="I21" s="68">
        <v>0</v>
      </c>
    </row>
    <row r="22" spans="1:9" ht="12.75" customHeight="1" x14ac:dyDescent="0.2">
      <c r="A22" s="216" t="s">
        <v>183</v>
      </c>
      <c r="B22" s="216"/>
      <c r="C22" s="216"/>
      <c r="D22" s="216"/>
      <c r="E22" s="216"/>
      <c r="F22" s="216"/>
      <c r="G22" s="67">
        <v>15</v>
      </c>
      <c r="H22" s="68">
        <v>0</v>
      </c>
      <c r="I22" s="68">
        <v>0</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0</v>
      </c>
      <c r="I24" s="70">
        <f>I18+I19</f>
        <v>0</v>
      </c>
    </row>
    <row r="25" spans="1:9" ht="12.75" customHeight="1" x14ac:dyDescent="0.2">
      <c r="A25" s="182" t="s">
        <v>186</v>
      </c>
      <c r="B25" s="182"/>
      <c r="C25" s="182"/>
      <c r="D25" s="182"/>
      <c r="E25" s="182"/>
      <c r="F25" s="182"/>
      <c r="G25" s="67">
        <v>18</v>
      </c>
      <c r="H25" s="68">
        <v>0</v>
      </c>
      <c r="I25" s="68">
        <v>0</v>
      </c>
    </row>
    <row r="26" spans="1:9" ht="12.75" customHeight="1" x14ac:dyDescent="0.2">
      <c r="A26" s="182" t="s">
        <v>187</v>
      </c>
      <c r="B26" s="182"/>
      <c r="C26" s="182"/>
      <c r="D26" s="182"/>
      <c r="E26" s="182"/>
      <c r="F26" s="182"/>
      <c r="G26" s="67">
        <v>19</v>
      </c>
      <c r="H26" s="68">
        <v>0</v>
      </c>
      <c r="I26" s="68">
        <v>0</v>
      </c>
    </row>
    <row r="27" spans="1:9" ht="25.9" customHeight="1" x14ac:dyDescent="0.2">
      <c r="A27" s="234" t="s">
        <v>188</v>
      </c>
      <c r="B27" s="234"/>
      <c r="C27" s="234"/>
      <c r="D27" s="234"/>
      <c r="E27" s="234"/>
      <c r="F27" s="234"/>
      <c r="G27" s="69">
        <v>20</v>
      </c>
      <c r="H27" s="70">
        <f>H24+H25+H26</f>
        <v>0</v>
      </c>
      <c r="I27" s="70">
        <f>I24+I25+I26</f>
        <v>0</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0</v>
      </c>
      <c r="I29" s="71">
        <v>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0</v>
      </c>
      <c r="I35" s="72">
        <f>I29+I30+I31+I32+I33+I34</f>
        <v>0</v>
      </c>
    </row>
    <row r="36" spans="1:9" ht="22.9" customHeight="1" x14ac:dyDescent="0.2">
      <c r="A36" s="182" t="s">
        <v>197</v>
      </c>
      <c r="B36" s="182"/>
      <c r="C36" s="182"/>
      <c r="D36" s="182"/>
      <c r="E36" s="182"/>
      <c r="F36" s="182"/>
      <c r="G36" s="67">
        <v>28</v>
      </c>
      <c r="H36" s="71">
        <v>0</v>
      </c>
      <c r="I36" s="71">
        <v>0</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0</v>
      </c>
      <c r="I41" s="72">
        <f>I36+I37+I38+I39+I40</f>
        <v>0</v>
      </c>
    </row>
    <row r="42" spans="1:9" ht="29.45" customHeight="1" x14ac:dyDescent="0.2">
      <c r="A42" s="234" t="s">
        <v>203</v>
      </c>
      <c r="B42" s="234"/>
      <c r="C42" s="234"/>
      <c r="D42" s="234"/>
      <c r="E42" s="234"/>
      <c r="F42" s="234"/>
      <c r="G42" s="69">
        <v>34</v>
      </c>
      <c r="H42" s="72">
        <f>H35+H41</f>
        <v>0</v>
      </c>
      <c r="I42" s="72">
        <f>I35+I41</f>
        <v>0</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0</v>
      </c>
      <c r="I48" s="72">
        <f>I44+I45+I46+I47</f>
        <v>0</v>
      </c>
    </row>
    <row r="49" spans="1:9" ht="24.6" customHeight="1" x14ac:dyDescent="0.2">
      <c r="A49" s="182" t="s">
        <v>305</v>
      </c>
      <c r="B49" s="182"/>
      <c r="C49" s="182"/>
      <c r="D49" s="182"/>
      <c r="E49" s="182"/>
      <c r="F49" s="182"/>
      <c r="G49" s="67">
        <v>40</v>
      </c>
      <c r="H49" s="71">
        <v>0</v>
      </c>
      <c r="I49" s="71">
        <v>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0</v>
      </c>
      <c r="I54" s="72">
        <f>I49+I50+I51+I52+I53</f>
        <v>0</v>
      </c>
    </row>
    <row r="55" spans="1:9" ht="29.45" customHeight="1" x14ac:dyDescent="0.2">
      <c r="A55" s="234" t="s">
        <v>215</v>
      </c>
      <c r="B55" s="234"/>
      <c r="C55" s="234"/>
      <c r="D55" s="234"/>
      <c r="E55" s="234"/>
      <c r="F55" s="234"/>
      <c r="G55" s="69">
        <v>46</v>
      </c>
      <c r="H55" s="72">
        <f>H48+H54</f>
        <v>0</v>
      </c>
      <c r="I55" s="72">
        <f>I48+I54</f>
        <v>0</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0</v>
      </c>
      <c r="I57" s="72">
        <f>I27+I42+I55+I56</f>
        <v>0</v>
      </c>
    </row>
    <row r="58" spans="1:9" x14ac:dyDescent="0.2">
      <c r="A58" s="236" t="s">
        <v>218</v>
      </c>
      <c r="B58" s="236"/>
      <c r="C58" s="236"/>
      <c r="D58" s="236"/>
      <c r="E58" s="236"/>
      <c r="F58" s="236"/>
      <c r="G58" s="67">
        <v>49</v>
      </c>
      <c r="H58" s="71">
        <v>0</v>
      </c>
      <c r="I58" s="71">
        <v>0</v>
      </c>
    </row>
    <row r="59" spans="1:9" ht="31.15" customHeight="1" x14ac:dyDescent="0.2">
      <c r="A59" s="234" t="s">
        <v>219</v>
      </c>
      <c r="B59" s="234"/>
      <c r="C59" s="234"/>
      <c r="D59" s="234"/>
      <c r="E59" s="234"/>
      <c r="F59" s="234"/>
      <c r="G59" s="69">
        <v>50</v>
      </c>
      <c r="H59" s="72">
        <f>H57+H58</f>
        <v>0</v>
      </c>
      <c r="I59" s="72">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19685039370078741" right="0" top="0.39370078740157483" bottom="0.19685039370078741"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I25" sqref="I2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468</v>
      </c>
      <c r="B2" s="192"/>
      <c r="C2" s="192"/>
      <c r="D2" s="192"/>
      <c r="E2" s="192"/>
      <c r="F2" s="192"/>
      <c r="G2" s="192"/>
      <c r="H2" s="192"/>
      <c r="I2" s="192"/>
    </row>
    <row r="3" spans="1:9" x14ac:dyDescent="0.2">
      <c r="A3" s="248" t="s">
        <v>447</v>
      </c>
      <c r="B3" s="249"/>
      <c r="C3" s="249"/>
      <c r="D3" s="249"/>
      <c r="E3" s="249"/>
      <c r="F3" s="249"/>
      <c r="G3" s="249"/>
      <c r="H3" s="249"/>
      <c r="I3" s="249"/>
    </row>
    <row r="4" spans="1:9" x14ac:dyDescent="0.2">
      <c r="A4" s="241" t="s">
        <v>461</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386686722</v>
      </c>
      <c r="I8" s="23">
        <v>407195864</v>
      </c>
    </row>
    <row r="9" spans="1:9" x14ac:dyDescent="0.2">
      <c r="A9" s="246" t="s">
        <v>222</v>
      </c>
      <c r="B9" s="246"/>
      <c r="C9" s="246"/>
      <c r="D9" s="246"/>
      <c r="E9" s="246"/>
      <c r="F9" s="246"/>
      <c r="G9" s="17">
        <v>2</v>
      </c>
      <c r="H9" s="24">
        <v>20739</v>
      </c>
      <c r="I9" s="24">
        <v>65597</v>
      </c>
    </row>
    <row r="10" spans="1:9" x14ac:dyDescent="0.2">
      <c r="A10" s="246" t="s">
        <v>223</v>
      </c>
      <c r="B10" s="246"/>
      <c r="C10" s="246"/>
      <c r="D10" s="246"/>
      <c r="E10" s="246"/>
      <c r="F10" s="246"/>
      <c r="G10" s="17">
        <v>3</v>
      </c>
      <c r="H10" s="24">
        <v>20358</v>
      </c>
      <c r="I10" s="24">
        <v>5497</v>
      </c>
    </row>
    <row r="11" spans="1:9" x14ac:dyDescent="0.2">
      <c r="A11" s="246" t="s">
        <v>224</v>
      </c>
      <c r="B11" s="246"/>
      <c r="C11" s="246"/>
      <c r="D11" s="246"/>
      <c r="E11" s="246"/>
      <c r="F11" s="246"/>
      <c r="G11" s="17">
        <v>4</v>
      </c>
      <c r="H11" s="24">
        <v>10377320</v>
      </c>
      <c r="I11" s="24">
        <v>11682254</v>
      </c>
    </row>
    <row r="12" spans="1:9" x14ac:dyDescent="0.2">
      <c r="A12" s="246" t="s">
        <v>393</v>
      </c>
      <c r="B12" s="246"/>
      <c r="C12" s="246"/>
      <c r="D12" s="246"/>
      <c r="E12" s="246"/>
      <c r="F12" s="246"/>
      <c r="G12" s="17">
        <v>5</v>
      </c>
      <c r="H12" s="24">
        <v>790722</v>
      </c>
      <c r="I12" s="24">
        <v>1435125</v>
      </c>
    </row>
    <row r="13" spans="1:9" x14ac:dyDescent="0.2">
      <c r="A13" s="247" t="s">
        <v>394</v>
      </c>
      <c r="B13" s="247"/>
      <c r="C13" s="247"/>
      <c r="D13" s="247"/>
      <c r="E13" s="247"/>
      <c r="F13" s="247"/>
      <c r="G13" s="57">
        <v>6</v>
      </c>
      <c r="H13" s="60">
        <f>SUM(H8:H12)</f>
        <v>397895861</v>
      </c>
      <c r="I13" s="60">
        <f>SUM(I8:I12)</f>
        <v>420384337</v>
      </c>
    </row>
    <row r="14" spans="1:9" ht="12.75" customHeight="1" x14ac:dyDescent="0.2">
      <c r="A14" s="246" t="s">
        <v>395</v>
      </c>
      <c r="B14" s="246"/>
      <c r="C14" s="246"/>
      <c r="D14" s="246"/>
      <c r="E14" s="246"/>
      <c r="F14" s="246"/>
      <c r="G14" s="17">
        <v>7</v>
      </c>
      <c r="H14" s="24">
        <v>-200426200</v>
      </c>
      <c r="I14" s="24">
        <v>-227820530</v>
      </c>
    </row>
    <row r="15" spans="1:9" ht="12.75" customHeight="1" x14ac:dyDescent="0.2">
      <c r="A15" s="246" t="s">
        <v>396</v>
      </c>
      <c r="B15" s="246"/>
      <c r="C15" s="246"/>
      <c r="D15" s="246"/>
      <c r="E15" s="246"/>
      <c r="F15" s="246"/>
      <c r="G15" s="17">
        <v>8</v>
      </c>
      <c r="H15" s="24">
        <v>-35164792</v>
      </c>
      <c r="I15" s="24">
        <v>-44922790</v>
      </c>
    </row>
    <row r="16" spans="1:9" ht="12.75" customHeight="1" x14ac:dyDescent="0.2">
      <c r="A16" s="246" t="s">
        <v>397</v>
      </c>
      <c r="B16" s="246"/>
      <c r="C16" s="246"/>
      <c r="D16" s="246"/>
      <c r="E16" s="246"/>
      <c r="F16" s="246"/>
      <c r="G16" s="17">
        <v>9</v>
      </c>
      <c r="H16" s="24">
        <v>-395163</v>
      </c>
      <c r="I16" s="24">
        <v>-562946</v>
      </c>
    </row>
    <row r="17" spans="1:9" ht="12.75" customHeight="1" x14ac:dyDescent="0.2">
      <c r="A17" s="246" t="s">
        <v>398</v>
      </c>
      <c r="B17" s="246"/>
      <c r="C17" s="246"/>
      <c r="D17" s="246"/>
      <c r="E17" s="246"/>
      <c r="F17" s="246"/>
      <c r="G17" s="17">
        <v>10</v>
      </c>
      <c r="H17" s="24">
        <v>-112307</v>
      </c>
      <c r="I17" s="24">
        <v>-93001</v>
      </c>
    </row>
    <row r="18" spans="1:9" ht="12.75" customHeight="1" x14ac:dyDescent="0.2">
      <c r="A18" s="246" t="s">
        <v>399</v>
      </c>
      <c r="B18" s="246"/>
      <c r="C18" s="246"/>
      <c r="D18" s="246"/>
      <c r="E18" s="246"/>
      <c r="F18" s="246"/>
      <c r="G18" s="17">
        <v>11</v>
      </c>
      <c r="H18" s="24">
        <v>-19737989</v>
      </c>
      <c r="I18" s="24">
        <v>-16556887</v>
      </c>
    </row>
    <row r="19" spans="1:9" ht="12.75" customHeight="1" x14ac:dyDescent="0.2">
      <c r="A19" s="246" t="s">
        <v>400</v>
      </c>
      <c r="B19" s="246"/>
      <c r="C19" s="246"/>
      <c r="D19" s="246"/>
      <c r="E19" s="246"/>
      <c r="F19" s="246"/>
      <c r="G19" s="17">
        <v>12</v>
      </c>
      <c r="H19" s="24">
        <v>-8710359</v>
      </c>
      <c r="I19" s="24">
        <v>-7805655</v>
      </c>
    </row>
    <row r="20" spans="1:9" ht="26.25" customHeight="1" x14ac:dyDescent="0.2">
      <c r="A20" s="247" t="s">
        <v>401</v>
      </c>
      <c r="B20" s="247"/>
      <c r="C20" s="247"/>
      <c r="D20" s="247"/>
      <c r="E20" s="247"/>
      <c r="F20" s="247"/>
      <c r="G20" s="57">
        <v>13</v>
      </c>
      <c r="H20" s="60">
        <f>SUM(H14:H19)</f>
        <v>-264546810</v>
      </c>
      <c r="I20" s="60">
        <f>SUM(I14:I19)</f>
        <v>-297761809</v>
      </c>
    </row>
    <row r="21" spans="1:9" ht="27.6" customHeight="1" x14ac:dyDescent="0.2">
      <c r="A21" s="258" t="s">
        <v>402</v>
      </c>
      <c r="B21" s="258"/>
      <c r="C21" s="258"/>
      <c r="D21" s="258"/>
      <c r="E21" s="258"/>
      <c r="F21" s="258"/>
      <c r="G21" s="58">
        <v>14</v>
      </c>
      <c r="H21" s="25">
        <f>H13+H20</f>
        <v>133349051</v>
      </c>
      <c r="I21" s="25">
        <f>I13+I20</f>
        <v>122622528</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44549</v>
      </c>
      <c r="I23" s="23">
        <v>14230</v>
      </c>
    </row>
    <row r="24" spans="1:9" ht="12.75" customHeight="1" x14ac:dyDescent="0.2">
      <c r="A24" s="246" t="s">
        <v>226</v>
      </c>
      <c r="B24" s="246"/>
      <c r="C24" s="246"/>
      <c r="D24" s="246"/>
      <c r="E24" s="246"/>
      <c r="F24" s="246"/>
      <c r="G24" s="16">
        <v>16</v>
      </c>
      <c r="H24" s="24">
        <v>0</v>
      </c>
      <c r="I24" s="24">
        <v>45000000</v>
      </c>
    </row>
    <row r="25" spans="1:9" ht="12.75" customHeight="1" x14ac:dyDescent="0.2">
      <c r="A25" s="246" t="s">
        <v>227</v>
      </c>
      <c r="B25" s="246"/>
      <c r="C25" s="246"/>
      <c r="D25" s="246"/>
      <c r="E25" s="246"/>
      <c r="F25" s="246"/>
      <c r="G25" s="16">
        <v>17</v>
      </c>
      <c r="H25" s="24">
        <v>2013635</v>
      </c>
      <c r="I25" s="24">
        <v>2395220</v>
      </c>
    </row>
    <row r="26" spans="1:9" ht="12.75" customHeight="1" x14ac:dyDescent="0.2">
      <c r="A26" s="246" t="s">
        <v>228</v>
      </c>
      <c r="B26" s="246"/>
      <c r="C26" s="246"/>
      <c r="D26" s="246"/>
      <c r="E26" s="246"/>
      <c r="F26" s="246"/>
      <c r="G26" s="16">
        <v>18</v>
      </c>
      <c r="H26" s="24">
        <v>68192</v>
      </c>
      <c r="I26" s="24">
        <v>58192</v>
      </c>
    </row>
    <row r="27" spans="1:9" ht="12.75" customHeight="1" x14ac:dyDescent="0.2">
      <c r="A27" s="246" t="s">
        <v>229</v>
      </c>
      <c r="B27" s="246"/>
      <c r="C27" s="246"/>
      <c r="D27" s="246"/>
      <c r="E27" s="246"/>
      <c r="F27" s="246"/>
      <c r="G27" s="16">
        <v>19</v>
      </c>
      <c r="H27" s="24">
        <v>3744358</v>
      </c>
      <c r="I27" s="24">
        <v>78000000</v>
      </c>
    </row>
    <row r="28" spans="1:9" ht="12.75" customHeight="1" x14ac:dyDescent="0.2">
      <c r="A28" s="246" t="s">
        <v>230</v>
      </c>
      <c r="B28" s="246"/>
      <c r="C28" s="246"/>
      <c r="D28" s="246"/>
      <c r="E28" s="246"/>
      <c r="F28" s="246"/>
      <c r="G28" s="16">
        <v>20</v>
      </c>
      <c r="H28" s="24">
        <v>0</v>
      </c>
      <c r="I28" s="24">
        <v>7680</v>
      </c>
    </row>
    <row r="29" spans="1:9" ht="24" customHeight="1" x14ac:dyDescent="0.2">
      <c r="A29" s="252" t="s">
        <v>403</v>
      </c>
      <c r="B29" s="252"/>
      <c r="C29" s="252"/>
      <c r="D29" s="252"/>
      <c r="E29" s="252"/>
      <c r="F29" s="252"/>
      <c r="G29" s="57">
        <v>21</v>
      </c>
      <c r="H29" s="61">
        <f>SUM(H23:H28)</f>
        <v>5870734</v>
      </c>
      <c r="I29" s="61">
        <f>SUM(I23:I28)</f>
        <v>125475322</v>
      </c>
    </row>
    <row r="30" spans="1:9" ht="27" customHeight="1" x14ac:dyDescent="0.2">
      <c r="A30" s="246" t="s">
        <v>231</v>
      </c>
      <c r="B30" s="246"/>
      <c r="C30" s="246"/>
      <c r="D30" s="246"/>
      <c r="E30" s="246"/>
      <c r="F30" s="246"/>
      <c r="G30" s="17">
        <v>22</v>
      </c>
      <c r="H30" s="24">
        <v>-10632868</v>
      </c>
      <c r="I30" s="24">
        <v>-22533900</v>
      </c>
    </row>
    <row r="31" spans="1:9" ht="12.75" customHeight="1" x14ac:dyDescent="0.2">
      <c r="A31" s="246" t="s">
        <v>232</v>
      </c>
      <c r="B31" s="246"/>
      <c r="C31" s="246"/>
      <c r="D31" s="246"/>
      <c r="E31" s="246"/>
      <c r="F31" s="246"/>
      <c r="G31" s="17">
        <v>23</v>
      </c>
      <c r="H31" s="24">
        <v>0</v>
      </c>
      <c r="I31" s="24">
        <v>-33900530</v>
      </c>
    </row>
    <row r="32" spans="1:9" ht="12.75" customHeight="1" x14ac:dyDescent="0.2">
      <c r="A32" s="246" t="s">
        <v>404</v>
      </c>
      <c r="B32" s="246"/>
      <c r="C32" s="246"/>
      <c r="D32" s="246"/>
      <c r="E32" s="246"/>
      <c r="F32" s="246"/>
      <c r="G32" s="17">
        <v>24</v>
      </c>
      <c r="H32" s="24">
        <v>-18237687</v>
      </c>
      <c r="I32" s="24">
        <v>-128000000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405</v>
      </c>
      <c r="B35" s="252"/>
      <c r="C35" s="252"/>
      <c r="D35" s="252"/>
      <c r="E35" s="252"/>
      <c r="F35" s="252"/>
      <c r="G35" s="57">
        <v>27</v>
      </c>
      <c r="H35" s="61">
        <f>SUM(H30:H34)</f>
        <v>-28870555</v>
      </c>
      <c r="I35" s="61">
        <f>SUM(I30:I34)</f>
        <v>-184434430</v>
      </c>
    </row>
    <row r="36" spans="1:9" ht="28.15" customHeight="1" x14ac:dyDescent="0.2">
      <c r="A36" s="258" t="s">
        <v>406</v>
      </c>
      <c r="B36" s="258"/>
      <c r="C36" s="258"/>
      <c r="D36" s="258"/>
      <c r="E36" s="258"/>
      <c r="F36" s="258"/>
      <c r="G36" s="58">
        <v>28</v>
      </c>
      <c r="H36" s="62">
        <f>H29+H35</f>
        <v>-22999821</v>
      </c>
      <c r="I36" s="62">
        <f>I29+I35</f>
        <v>-58959108</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12000000</v>
      </c>
    </row>
    <row r="41" spans="1:9" ht="12.75" customHeight="1" x14ac:dyDescent="0.2">
      <c r="A41" s="251" t="s">
        <v>238</v>
      </c>
      <c r="B41" s="251"/>
      <c r="C41" s="251"/>
      <c r="D41" s="251"/>
      <c r="E41" s="251"/>
      <c r="F41" s="251"/>
      <c r="G41" s="17">
        <v>32</v>
      </c>
      <c r="H41" s="24">
        <v>438783</v>
      </c>
      <c r="I41" s="24">
        <v>355356</v>
      </c>
    </row>
    <row r="42" spans="1:9" ht="25.9" customHeight="1" x14ac:dyDescent="0.2">
      <c r="A42" s="252" t="s">
        <v>407</v>
      </c>
      <c r="B42" s="252"/>
      <c r="C42" s="252"/>
      <c r="D42" s="252"/>
      <c r="E42" s="252"/>
      <c r="F42" s="252"/>
      <c r="G42" s="57">
        <v>33</v>
      </c>
      <c r="H42" s="61">
        <f>H41+H40+H39+H38</f>
        <v>438783</v>
      </c>
      <c r="I42" s="61">
        <f>I41+I40+I39+I38</f>
        <v>12355356</v>
      </c>
    </row>
    <row r="43" spans="1:9" ht="24.6" customHeight="1" x14ac:dyDescent="0.2">
      <c r="A43" s="251" t="s">
        <v>239</v>
      </c>
      <c r="B43" s="251"/>
      <c r="C43" s="251"/>
      <c r="D43" s="251"/>
      <c r="E43" s="251"/>
      <c r="F43" s="251"/>
      <c r="G43" s="17">
        <v>34</v>
      </c>
      <c r="H43" s="24">
        <v>-1545014</v>
      </c>
      <c r="I43" s="24">
        <v>-1545013</v>
      </c>
    </row>
    <row r="44" spans="1:9" ht="12.75" customHeight="1" x14ac:dyDescent="0.2">
      <c r="A44" s="251" t="s">
        <v>240</v>
      </c>
      <c r="B44" s="251"/>
      <c r="C44" s="251"/>
      <c r="D44" s="251"/>
      <c r="E44" s="251"/>
      <c r="F44" s="251"/>
      <c r="G44" s="17">
        <v>35</v>
      </c>
      <c r="H44" s="24">
        <v>-16354116</v>
      </c>
      <c r="I44" s="24">
        <v>-40667064</v>
      </c>
    </row>
    <row r="45" spans="1:9" ht="12.75" customHeight="1" x14ac:dyDescent="0.2">
      <c r="A45" s="251" t="s">
        <v>241</v>
      </c>
      <c r="B45" s="251"/>
      <c r="C45" s="251"/>
      <c r="D45" s="251"/>
      <c r="E45" s="251"/>
      <c r="F45" s="251"/>
      <c r="G45" s="17">
        <v>36</v>
      </c>
      <c r="H45" s="24">
        <v>-35309</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-807390</v>
      </c>
      <c r="I47" s="24">
        <v>-518222</v>
      </c>
    </row>
    <row r="48" spans="1:9" ht="22.9" customHeight="1" x14ac:dyDescent="0.2">
      <c r="A48" s="252" t="s">
        <v>408</v>
      </c>
      <c r="B48" s="252"/>
      <c r="C48" s="252"/>
      <c r="D48" s="252"/>
      <c r="E48" s="252"/>
      <c r="F48" s="252"/>
      <c r="G48" s="57">
        <v>39</v>
      </c>
      <c r="H48" s="61">
        <f>H47+H46+H45+H44+H43</f>
        <v>-18741829</v>
      </c>
      <c r="I48" s="61">
        <f>I47+I46+I45+I44+I43</f>
        <v>-42730299</v>
      </c>
    </row>
    <row r="49" spans="1:9" ht="25.9" customHeight="1" x14ac:dyDescent="0.2">
      <c r="A49" s="253" t="s">
        <v>443</v>
      </c>
      <c r="B49" s="253"/>
      <c r="C49" s="253"/>
      <c r="D49" s="253"/>
      <c r="E49" s="253"/>
      <c r="F49" s="253"/>
      <c r="G49" s="57">
        <v>40</v>
      </c>
      <c r="H49" s="61">
        <f>H48+H42</f>
        <v>-18303046</v>
      </c>
      <c r="I49" s="61">
        <f>I48+I42</f>
        <v>-30374943</v>
      </c>
    </row>
    <row r="50" spans="1:9" ht="12.75" customHeight="1" x14ac:dyDescent="0.2">
      <c r="A50" s="246" t="s">
        <v>244</v>
      </c>
      <c r="B50" s="246"/>
      <c r="C50" s="246"/>
      <c r="D50" s="246"/>
      <c r="E50" s="246"/>
      <c r="F50" s="246"/>
      <c r="G50" s="17">
        <v>41</v>
      </c>
      <c r="H50" s="24">
        <v>-25547</v>
      </c>
      <c r="I50" s="24">
        <v>-171511</v>
      </c>
    </row>
    <row r="51" spans="1:9" ht="25.9" customHeight="1" x14ac:dyDescent="0.2">
      <c r="A51" s="253" t="s">
        <v>409</v>
      </c>
      <c r="B51" s="253"/>
      <c r="C51" s="253"/>
      <c r="D51" s="253"/>
      <c r="E51" s="253"/>
      <c r="F51" s="253"/>
      <c r="G51" s="57">
        <v>42</v>
      </c>
      <c r="H51" s="61">
        <f>H21+H36+H49+H50</f>
        <v>92020637</v>
      </c>
      <c r="I51" s="61">
        <f>I21+I36+I49+I50</f>
        <v>33116966</v>
      </c>
    </row>
    <row r="52" spans="1:9" ht="12.75" customHeight="1" x14ac:dyDescent="0.2">
      <c r="A52" s="257" t="s">
        <v>218</v>
      </c>
      <c r="B52" s="257"/>
      <c r="C52" s="257"/>
      <c r="D52" s="257"/>
      <c r="E52" s="257"/>
      <c r="F52" s="257"/>
      <c r="G52" s="17">
        <v>43</v>
      </c>
      <c r="H52" s="24">
        <v>60417607</v>
      </c>
      <c r="I52" s="24">
        <v>88091707</v>
      </c>
    </row>
    <row r="53" spans="1:9" ht="31.9" customHeight="1" x14ac:dyDescent="0.2">
      <c r="A53" s="250" t="s">
        <v>410</v>
      </c>
      <c r="B53" s="250"/>
      <c r="C53" s="250"/>
      <c r="D53" s="250"/>
      <c r="E53" s="250"/>
      <c r="F53" s="250"/>
      <c r="G53" s="59">
        <v>44</v>
      </c>
      <c r="H53" s="63">
        <f>H52+H51</f>
        <v>152438244</v>
      </c>
      <c r="I53" s="63">
        <f>I52+I51</f>
        <v>121208673</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39370078740157483" right="3.937007874015748E-2" top="0.59055118110236227" bottom="0.39370078740157483"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U55" sqref="U5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45658</v>
      </c>
      <c r="F2" s="4" t="s">
        <v>0</v>
      </c>
      <c r="G2" s="9">
        <v>45930</v>
      </c>
      <c r="H2" s="27"/>
      <c r="I2" s="27"/>
      <c r="J2" s="27"/>
      <c r="K2" s="26"/>
      <c r="X2" s="28" t="s">
        <v>447</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20449280</v>
      </c>
      <c r="I7" s="33">
        <v>0</v>
      </c>
      <c r="J7" s="33">
        <v>1017782</v>
      </c>
      <c r="K7" s="33">
        <v>0</v>
      </c>
      <c r="L7" s="33">
        <v>0</v>
      </c>
      <c r="M7" s="33">
        <v>32865381</v>
      </c>
      <c r="N7" s="33">
        <v>6102992</v>
      </c>
      <c r="O7" s="33">
        <v>-155507</v>
      </c>
      <c r="P7" s="33">
        <v>1574490</v>
      </c>
      <c r="Q7" s="33">
        <v>0</v>
      </c>
      <c r="R7" s="33">
        <v>0</v>
      </c>
      <c r="S7" s="33">
        <v>0</v>
      </c>
      <c r="T7" s="33">
        <v>0</v>
      </c>
      <c r="U7" s="33">
        <v>77341545</v>
      </c>
      <c r="V7" s="33">
        <v>0</v>
      </c>
      <c r="W7" s="34">
        <f>H7+I7+J7+K7-L7+M7+N7+O7+P7+Q7+R7+U7+V7+S7+T7</f>
        <v>139195963</v>
      </c>
      <c r="X7" s="33">
        <v>5876370</v>
      </c>
      <c r="Y7" s="34">
        <f>W7+X7</f>
        <v>145072333</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-307</v>
      </c>
      <c r="V9" s="33">
        <v>0</v>
      </c>
      <c r="W9" s="34">
        <f t="shared" si="0"/>
        <v>-307</v>
      </c>
      <c r="X9" s="33">
        <v>0</v>
      </c>
      <c r="Y9" s="34">
        <f t="shared" si="1"/>
        <v>-307</v>
      </c>
    </row>
    <row r="10" spans="1:25" ht="24" customHeight="1" x14ac:dyDescent="0.2">
      <c r="A10" s="275" t="s">
        <v>299</v>
      </c>
      <c r="B10" s="275"/>
      <c r="C10" s="275"/>
      <c r="D10" s="275"/>
      <c r="E10" s="275"/>
      <c r="F10" s="275"/>
      <c r="G10" s="7">
        <v>4</v>
      </c>
      <c r="H10" s="34">
        <f>H7+H8+H9</f>
        <v>20449280</v>
      </c>
      <c r="I10" s="34">
        <f t="shared" ref="I10:Y10" si="2">I7+I8+I9</f>
        <v>0</v>
      </c>
      <c r="J10" s="34">
        <f t="shared" si="2"/>
        <v>1017782</v>
      </c>
      <c r="K10" s="34">
        <f>K7+K8+K9</f>
        <v>0</v>
      </c>
      <c r="L10" s="34">
        <f t="shared" si="2"/>
        <v>0</v>
      </c>
      <c r="M10" s="34">
        <f t="shared" si="2"/>
        <v>32865381</v>
      </c>
      <c r="N10" s="34">
        <f t="shared" si="2"/>
        <v>6102992</v>
      </c>
      <c r="O10" s="34">
        <f t="shared" si="2"/>
        <v>-155507</v>
      </c>
      <c r="P10" s="34">
        <f t="shared" si="2"/>
        <v>1574490</v>
      </c>
      <c r="Q10" s="34">
        <f t="shared" si="2"/>
        <v>0</v>
      </c>
      <c r="R10" s="34">
        <f t="shared" si="2"/>
        <v>0</v>
      </c>
      <c r="S10" s="34">
        <f t="shared" si="2"/>
        <v>0</v>
      </c>
      <c r="T10" s="34">
        <f t="shared" si="2"/>
        <v>0</v>
      </c>
      <c r="U10" s="34">
        <f t="shared" si="2"/>
        <v>77341238</v>
      </c>
      <c r="V10" s="34">
        <f t="shared" si="2"/>
        <v>0</v>
      </c>
      <c r="W10" s="34">
        <f t="shared" si="2"/>
        <v>139195656</v>
      </c>
      <c r="X10" s="34">
        <f t="shared" si="2"/>
        <v>5876370</v>
      </c>
      <c r="Y10" s="34">
        <f t="shared" si="2"/>
        <v>145072026</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116574155</v>
      </c>
      <c r="W11" s="34">
        <f t="shared" ref="W11:W29" si="3">H11+I11+J11+K11-L11+M11+N11+O11+P11+Q11+R11+U11+V11+S11+T11</f>
        <v>116574155</v>
      </c>
      <c r="X11" s="33">
        <v>1137553</v>
      </c>
      <c r="Y11" s="34">
        <f t="shared" ref="Y11:Y29" si="4">W11+X11</f>
        <v>117711708</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345875</v>
      </c>
      <c r="P13" s="35">
        <v>0</v>
      </c>
      <c r="Q13" s="35">
        <v>0</v>
      </c>
      <c r="R13" s="35">
        <v>0</v>
      </c>
      <c r="S13" s="33">
        <v>0</v>
      </c>
      <c r="T13" s="33">
        <v>0</v>
      </c>
      <c r="U13" s="33">
        <v>0</v>
      </c>
      <c r="V13" s="33">
        <v>0</v>
      </c>
      <c r="W13" s="34">
        <f t="shared" si="3"/>
        <v>345875</v>
      </c>
      <c r="X13" s="33">
        <v>0</v>
      </c>
      <c r="Y13" s="34">
        <f t="shared" si="4"/>
        <v>345875</v>
      </c>
    </row>
    <row r="14" spans="1:25" ht="39" customHeight="1" x14ac:dyDescent="0.2">
      <c r="A14" s="269" t="s">
        <v>417</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418</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419</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420</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421</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429</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-16231616</v>
      </c>
      <c r="V26" s="33">
        <v>0</v>
      </c>
      <c r="W26" s="34">
        <f t="shared" si="3"/>
        <v>-16231616</v>
      </c>
      <c r="X26" s="33">
        <v>-171500</v>
      </c>
      <c r="Y26" s="34">
        <f t="shared" si="4"/>
        <v>-16403116</v>
      </c>
    </row>
    <row r="27" spans="1:25" ht="12.75" customHeight="1" x14ac:dyDescent="0.2">
      <c r="A27" s="269" t="s">
        <v>422</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423</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69" t="s">
        <v>424</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425</v>
      </c>
      <c r="B30" s="270"/>
      <c r="C30" s="270"/>
      <c r="D30" s="270"/>
      <c r="E30" s="270"/>
      <c r="F30" s="270"/>
      <c r="G30" s="8">
        <v>24</v>
      </c>
      <c r="H30" s="36">
        <f>SUM(H10:H29)</f>
        <v>20449280</v>
      </c>
      <c r="I30" s="36">
        <f t="shared" ref="I30:Y30" si="5">SUM(I10:I29)</f>
        <v>0</v>
      </c>
      <c r="J30" s="36">
        <f t="shared" si="5"/>
        <v>1017782</v>
      </c>
      <c r="K30" s="36">
        <f t="shared" si="5"/>
        <v>0</v>
      </c>
      <c r="L30" s="36">
        <f t="shared" si="5"/>
        <v>0</v>
      </c>
      <c r="M30" s="36">
        <f t="shared" si="5"/>
        <v>32865381</v>
      </c>
      <c r="N30" s="36">
        <f t="shared" si="5"/>
        <v>6102992</v>
      </c>
      <c r="O30" s="36">
        <f t="shared" si="5"/>
        <v>190368</v>
      </c>
      <c r="P30" s="36">
        <f t="shared" si="5"/>
        <v>1574490</v>
      </c>
      <c r="Q30" s="36">
        <f t="shared" si="5"/>
        <v>0</v>
      </c>
      <c r="R30" s="36">
        <f t="shared" si="5"/>
        <v>0</v>
      </c>
      <c r="S30" s="36">
        <f t="shared" si="5"/>
        <v>0</v>
      </c>
      <c r="T30" s="36">
        <f t="shared" si="5"/>
        <v>0</v>
      </c>
      <c r="U30" s="36">
        <f t="shared" si="5"/>
        <v>61109622</v>
      </c>
      <c r="V30" s="36">
        <f t="shared" si="5"/>
        <v>116574155</v>
      </c>
      <c r="W30" s="36">
        <f t="shared" si="5"/>
        <v>239884070</v>
      </c>
      <c r="X30" s="36">
        <f t="shared" si="5"/>
        <v>6842423</v>
      </c>
      <c r="Y30" s="36">
        <f t="shared" si="5"/>
        <v>246726493</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345875</v>
      </c>
      <c r="P32" s="34">
        <f t="shared" si="6"/>
        <v>0</v>
      </c>
      <c r="Q32" s="34">
        <f t="shared" si="6"/>
        <v>0</v>
      </c>
      <c r="R32" s="34">
        <f t="shared" si="6"/>
        <v>0</v>
      </c>
      <c r="S32" s="34">
        <f t="shared" ref="S32:T32" si="7">SUM(S12:S20)</f>
        <v>0</v>
      </c>
      <c r="T32" s="34">
        <f t="shared" si="7"/>
        <v>0</v>
      </c>
      <c r="U32" s="34">
        <f t="shared" si="6"/>
        <v>0</v>
      </c>
      <c r="V32" s="34">
        <f t="shared" si="6"/>
        <v>0</v>
      </c>
      <c r="W32" s="34">
        <f t="shared" si="6"/>
        <v>345875</v>
      </c>
      <c r="X32" s="34">
        <f t="shared" si="6"/>
        <v>0</v>
      </c>
      <c r="Y32" s="34">
        <f t="shared" si="6"/>
        <v>345875</v>
      </c>
    </row>
    <row r="33" spans="1:25" ht="31.5" customHeight="1" x14ac:dyDescent="0.2">
      <c r="A33" s="267" t="s">
        <v>426</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345875</v>
      </c>
      <c r="P33" s="34">
        <f t="shared" si="8"/>
        <v>0</v>
      </c>
      <c r="Q33" s="34">
        <f t="shared" si="8"/>
        <v>0</v>
      </c>
      <c r="R33" s="34">
        <f t="shared" si="8"/>
        <v>0</v>
      </c>
      <c r="S33" s="34">
        <f t="shared" ref="S33:T33" si="9">S11+S32</f>
        <v>0</v>
      </c>
      <c r="T33" s="34">
        <f t="shared" si="9"/>
        <v>0</v>
      </c>
      <c r="U33" s="34">
        <f t="shared" si="8"/>
        <v>0</v>
      </c>
      <c r="V33" s="34">
        <f t="shared" si="8"/>
        <v>116574155</v>
      </c>
      <c r="W33" s="34">
        <f t="shared" si="8"/>
        <v>116920030</v>
      </c>
      <c r="X33" s="34">
        <f t="shared" si="8"/>
        <v>1137553</v>
      </c>
      <c r="Y33" s="34">
        <f t="shared" si="8"/>
        <v>118057583</v>
      </c>
    </row>
    <row r="34" spans="1:25" ht="30.75" customHeight="1" x14ac:dyDescent="0.2">
      <c r="A34" s="268" t="s">
        <v>427</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-16231616</v>
      </c>
      <c r="V34" s="36">
        <f t="shared" si="10"/>
        <v>0</v>
      </c>
      <c r="W34" s="36">
        <f t="shared" si="10"/>
        <v>-16231616</v>
      </c>
      <c r="X34" s="36">
        <f t="shared" si="10"/>
        <v>-171500</v>
      </c>
      <c r="Y34" s="36">
        <f t="shared" si="10"/>
        <v>-16403116</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20449280</v>
      </c>
      <c r="I36" s="33">
        <v>0</v>
      </c>
      <c r="J36" s="33">
        <v>1017782</v>
      </c>
      <c r="K36" s="33">
        <v>0</v>
      </c>
      <c r="L36" s="33">
        <v>0</v>
      </c>
      <c r="M36" s="33">
        <v>32865381</v>
      </c>
      <c r="N36" s="33">
        <v>6102992</v>
      </c>
      <c r="O36" s="33">
        <v>190368</v>
      </c>
      <c r="P36" s="33">
        <v>1574490</v>
      </c>
      <c r="Q36" s="33">
        <v>0</v>
      </c>
      <c r="R36" s="33">
        <v>0</v>
      </c>
      <c r="S36" s="33">
        <v>0</v>
      </c>
      <c r="T36" s="33">
        <v>0</v>
      </c>
      <c r="U36" s="33">
        <v>177683777</v>
      </c>
      <c r="V36" s="33">
        <v>0</v>
      </c>
      <c r="W36" s="37">
        <f>H36+I36+J36+K36-L36+M36+N36+O36+P36+Q36+R36+U36+V36+S36+T36</f>
        <v>239884070</v>
      </c>
      <c r="X36" s="33">
        <v>6842423</v>
      </c>
      <c r="Y36" s="37">
        <f t="shared" ref="Y36:Y38" si="12">W36+X36</f>
        <v>246726493</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428</v>
      </c>
      <c r="B39" s="275"/>
      <c r="C39" s="275"/>
      <c r="D39" s="275"/>
      <c r="E39" s="275"/>
      <c r="F39" s="275"/>
      <c r="G39" s="7">
        <v>31</v>
      </c>
      <c r="H39" s="34">
        <f>H36+H37+H38</f>
        <v>20449280</v>
      </c>
      <c r="I39" s="34">
        <f t="shared" ref="I39:Y39" si="14">I36+I37+I38</f>
        <v>0</v>
      </c>
      <c r="J39" s="34">
        <f t="shared" si="14"/>
        <v>1017782</v>
      </c>
      <c r="K39" s="34">
        <f t="shared" si="14"/>
        <v>0</v>
      </c>
      <c r="L39" s="34">
        <f t="shared" si="14"/>
        <v>0</v>
      </c>
      <c r="M39" s="34">
        <f t="shared" si="14"/>
        <v>32865381</v>
      </c>
      <c r="N39" s="34">
        <f t="shared" si="14"/>
        <v>6102992</v>
      </c>
      <c r="O39" s="34">
        <f t="shared" si="14"/>
        <v>190368</v>
      </c>
      <c r="P39" s="34">
        <f t="shared" si="14"/>
        <v>1574490</v>
      </c>
      <c r="Q39" s="34">
        <f t="shared" si="14"/>
        <v>0</v>
      </c>
      <c r="R39" s="34">
        <f t="shared" si="14"/>
        <v>0</v>
      </c>
      <c r="S39" s="34">
        <f t="shared" si="14"/>
        <v>0</v>
      </c>
      <c r="T39" s="34">
        <f t="shared" si="14"/>
        <v>0</v>
      </c>
      <c r="U39" s="34">
        <f t="shared" si="14"/>
        <v>177683777</v>
      </c>
      <c r="V39" s="34">
        <f t="shared" si="14"/>
        <v>0</v>
      </c>
      <c r="W39" s="34">
        <f t="shared" si="14"/>
        <v>239884070</v>
      </c>
      <c r="X39" s="34">
        <f t="shared" si="14"/>
        <v>6842423</v>
      </c>
      <c r="Y39" s="34">
        <f t="shared" si="14"/>
        <v>246726493</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102336817</v>
      </c>
      <c r="W40" s="37">
        <f t="shared" ref="W40:W58" si="15">H40+I40+J40+K40-L40+M40+N40+O40+P40+Q40+R40+U40+V40+S40+T40</f>
        <v>102336817</v>
      </c>
      <c r="X40" s="33">
        <v>890504</v>
      </c>
      <c r="Y40" s="37">
        <f t="shared" ref="Y40:Y58" si="16">W40+X40</f>
        <v>103227321</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-28650</v>
      </c>
      <c r="P42" s="35">
        <v>0</v>
      </c>
      <c r="Q42" s="35">
        <v>0</v>
      </c>
      <c r="R42" s="35">
        <v>0</v>
      </c>
      <c r="S42" s="33">
        <v>0</v>
      </c>
      <c r="T42" s="33">
        <v>0</v>
      </c>
      <c r="U42" s="33">
        <v>0</v>
      </c>
      <c r="V42" s="33">
        <v>0</v>
      </c>
      <c r="W42" s="37">
        <f t="shared" si="15"/>
        <v>-28650</v>
      </c>
      <c r="X42" s="33">
        <v>0</v>
      </c>
      <c r="Y42" s="37">
        <f t="shared" si="16"/>
        <v>-28650</v>
      </c>
    </row>
    <row r="43" spans="1:25" ht="20.25" customHeight="1" x14ac:dyDescent="0.2">
      <c r="A43" s="269" t="s">
        <v>417</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418</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419</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420</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421</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429</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-40667026</v>
      </c>
      <c r="V55" s="33">
        <v>0</v>
      </c>
      <c r="W55" s="37">
        <f t="shared" si="15"/>
        <v>-40667026</v>
      </c>
      <c r="X55" s="33">
        <v>0</v>
      </c>
      <c r="Y55" s="37">
        <f t="shared" si="16"/>
        <v>-40667026</v>
      </c>
    </row>
    <row r="56" spans="1:25" ht="12.75" customHeight="1" x14ac:dyDescent="0.2">
      <c r="A56" s="269" t="s">
        <v>422</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69" t="s">
        <v>430</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69" t="s">
        <v>424</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431</v>
      </c>
      <c r="B59" s="270"/>
      <c r="C59" s="270"/>
      <c r="D59" s="270"/>
      <c r="E59" s="270"/>
      <c r="F59" s="270"/>
      <c r="G59" s="8">
        <v>51</v>
      </c>
      <c r="H59" s="36">
        <f>SUM(H39:H58)</f>
        <v>20449280</v>
      </c>
      <c r="I59" s="36">
        <f t="shared" ref="I59:Y59" si="17">SUM(I39:I58)</f>
        <v>0</v>
      </c>
      <c r="J59" s="36">
        <f t="shared" si="17"/>
        <v>1017782</v>
      </c>
      <c r="K59" s="36">
        <f t="shared" si="17"/>
        <v>0</v>
      </c>
      <c r="L59" s="36">
        <f t="shared" si="17"/>
        <v>0</v>
      </c>
      <c r="M59" s="36">
        <f t="shared" si="17"/>
        <v>32865381</v>
      </c>
      <c r="N59" s="36">
        <f t="shared" si="17"/>
        <v>6102992</v>
      </c>
      <c r="O59" s="36">
        <f t="shared" si="17"/>
        <v>161718</v>
      </c>
      <c r="P59" s="36">
        <f t="shared" si="17"/>
        <v>1574490</v>
      </c>
      <c r="Q59" s="36">
        <f t="shared" si="17"/>
        <v>0</v>
      </c>
      <c r="R59" s="36">
        <f t="shared" si="17"/>
        <v>0</v>
      </c>
      <c r="S59" s="36">
        <f t="shared" si="17"/>
        <v>0</v>
      </c>
      <c r="T59" s="36">
        <f t="shared" si="17"/>
        <v>0</v>
      </c>
      <c r="U59" s="36">
        <f t="shared" si="17"/>
        <v>137016751</v>
      </c>
      <c r="V59" s="36">
        <f t="shared" si="17"/>
        <v>102336817</v>
      </c>
      <c r="W59" s="36">
        <f t="shared" si="17"/>
        <v>301525211</v>
      </c>
      <c r="X59" s="36">
        <f t="shared" si="17"/>
        <v>7732927</v>
      </c>
      <c r="Y59" s="36">
        <f t="shared" si="17"/>
        <v>309258138</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432</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-28650</v>
      </c>
      <c r="P61" s="37">
        <f t="shared" si="18"/>
        <v>0</v>
      </c>
      <c r="Q61" s="37">
        <f t="shared" si="18"/>
        <v>0</v>
      </c>
      <c r="R61" s="37">
        <f t="shared" si="18"/>
        <v>0</v>
      </c>
      <c r="S61" s="37">
        <f t="shared" ref="S61:T61" si="19">SUM(S41:S49)</f>
        <v>0</v>
      </c>
      <c r="T61" s="37">
        <f t="shared" si="19"/>
        <v>0</v>
      </c>
      <c r="U61" s="37">
        <f t="shared" si="18"/>
        <v>0</v>
      </c>
      <c r="V61" s="37">
        <f t="shared" si="18"/>
        <v>0</v>
      </c>
      <c r="W61" s="37">
        <f t="shared" si="18"/>
        <v>-28650</v>
      </c>
      <c r="X61" s="37">
        <f t="shared" si="18"/>
        <v>0</v>
      </c>
      <c r="Y61" s="37">
        <f t="shared" si="18"/>
        <v>-28650</v>
      </c>
    </row>
    <row r="62" spans="1:25" ht="27.75" customHeight="1" x14ac:dyDescent="0.2">
      <c r="A62" s="267" t="s">
        <v>433</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-28650</v>
      </c>
      <c r="P62" s="37">
        <f t="shared" si="20"/>
        <v>0</v>
      </c>
      <c r="Q62" s="37">
        <f t="shared" si="20"/>
        <v>0</v>
      </c>
      <c r="R62" s="37">
        <f t="shared" si="20"/>
        <v>0</v>
      </c>
      <c r="S62" s="37">
        <f t="shared" ref="S62:T62" si="21">S40+S61</f>
        <v>0</v>
      </c>
      <c r="T62" s="37">
        <f t="shared" si="21"/>
        <v>0</v>
      </c>
      <c r="U62" s="37">
        <f t="shared" si="20"/>
        <v>0</v>
      </c>
      <c r="V62" s="37">
        <f t="shared" si="20"/>
        <v>102336817</v>
      </c>
      <c r="W62" s="37">
        <f t="shared" si="20"/>
        <v>102308167</v>
      </c>
      <c r="X62" s="37">
        <f t="shared" si="20"/>
        <v>890504</v>
      </c>
      <c r="Y62" s="37">
        <f t="shared" si="20"/>
        <v>103198671</v>
      </c>
    </row>
    <row r="63" spans="1:25" ht="29.25" customHeight="1" x14ac:dyDescent="0.2">
      <c r="A63" s="268" t="s">
        <v>434</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-40667026</v>
      </c>
      <c r="V63" s="38">
        <f t="shared" si="22"/>
        <v>0</v>
      </c>
      <c r="W63" s="38">
        <f t="shared" si="22"/>
        <v>-40667026</v>
      </c>
      <c r="X63" s="38">
        <f t="shared" si="22"/>
        <v>0</v>
      </c>
      <c r="Y63" s="38">
        <f t="shared" si="22"/>
        <v>-40667026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I60" sqref="I60"/>
    </sheetView>
  </sheetViews>
  <sheetFormatPr defaultRowHeight="12.75" x14ac:dyDescent="0.2"/>
  <cols>
    <col min="9" max="9" width="95" customWidth="1"/>
  </cols>
  <sheetData>
    <row r="1" spans="1:9" x14ac:dyDescent="0.2">
      <c r="A1" s="294" t="s">
        <v>446</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Agapito</cp:lastModifiedBy>
  <cp:lastPrinted>2025-10-21T06:35:48Z</cp:lastPrinted>
  <dcterms:created xsi:type="dcterms:W3CDTF">2008-10-17T11:51:54Z</dcterms:created>
  <dcterms:modified xsi:type="dcterms:W3CDTF">2025-10-21T06:35:53Z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