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19\izvještaji\06\HANFA\ZA SLANJE\XLS\"/>
    </mc:Choice>
  </mc:AlternateContent>
  <bookViews>
    <workbookView xWindow="0" yWindow="0" windowWidth="24000" windowHeight="9135" tabRatio="469"/>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42" i="20"/>
  <c r="H55" i="20"/>
  <c r="H75" i="18"/>
  <c r="H131" i="18" s="1"/>
  <c r="H9" i="18"/>
  <c r="I60" i="19"/>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K14" i="19"/>
  <c r="K61" i="19" s="1"/>
  <c r="I49" i="21"/>
  <c r="I51" i="21" s="1"/>
  <c r="W61" i="22"/>
  <c r="I55" i="20"/>
  <c r="J60" i="19"/>
  <c r="H57" i="20"/>
  <c r="H59" i="20" s="1"/>
  <c r="I75" i="18"/>
  <c r="I131" i="18" s="1"/>
  <c r="I14" i="19"/>
  <c r="I61" i="19" s="1"/>
  <c r="I62" i="19" s="1"/>
  <c r="I68" i="19" s="1"/>
  <c r="H61" i="19"/>
  <c r="I44" i="18"/>
  <c r="K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H64" i="19"/>
  <c r="I64" i="19"/>
  <c r="I67" i="19"/>
  <c r="I66" i="19"/>
  <c r="I63" i="19"/>
  <c r="I72" i="18"/>
  <c r="I132" i="18" s="1"/>
  <c r="K64" i="19"/>
  <c r="K63" i="19"/>
  <c r="K62" i="19"/>
  <c r="K68" i="19" s="1"/>
  <c r="H62" i="19"/>
  <c r="H68" i="19" s="1"/>
  <c r="H63" i="19"/>
  <c r="J62" i="19"/>
  <c r="J66" i="19" s="1"/>
  <c r="J64" i="19"/>
  <c r="H67" i="19" l="1"/>
  <c r="H66" i="19"/>
  <c r="K66" i="19"/>
  <c r="K67" i="19"/>
  <c r="J67" i="19"/>
  <c r="J68"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<sst xmlns="http://schemas.openxmlformats.org/spreadsheetml/2006/main" count="517" uniqueCount="453">
  <si>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</si>
  <si>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</si>
  <si>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</si>
  <si>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</si>
  <si>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</si>
  <si>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</si>
  <si>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</si>
  <si>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</si>
  <si>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</si>
  <si>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</si>
  <si>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</si>
  <si>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</si>
  <si>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</si>
  <si>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</si>
  <si>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</si>
  <si>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</si>
  <si>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</si>
  <si>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</si>
  <si>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</si>
  <si>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</si>
  <si>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</si>
  <si>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</si>
  <si>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</si>
  <si>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</si>
  <si>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</si>
  <si>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</si>
  <si>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</si>
  <si>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</si>
  <si>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</si>
  <si>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</si>
  <si>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</si>
  <si>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</si>
  <si>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</si>
  <si>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</si>
  <si>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</si>
  <si>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</si>
  <si>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</si>
  <si>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</si>
  <si>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</si>
  <si>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</si>
  <si>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</si>
  <si>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</si>
  <si>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</si>
  <si>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</si>
  <si>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</si>
  <si>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</si>
  <si>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</si>
  <si>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</si>
  <si>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</si>
  <si>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</si>
  <si>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</si>
  <si>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</si>
  <si>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</si>
  <si>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</si>
  <si>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</si>
  <si>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</si>
  <si>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</si>
  <si>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</si>
  <si>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</si>
  <si>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</si>
  <si>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</si>
  <si>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</si>
  <si>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</si>
  <si>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</si>
  <si>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</si>
  <si>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</si>
  <si>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</si>
  <si>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</si>
  <si>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</si>
  <si>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</si>
  <si>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</si>
  <si>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</si>
  <si>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</si>
  <si>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</si>
  <si>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</si>
  <si>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</si>
  <si>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</si>
  <si>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</si>
  <si>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</si>
  <si>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</si>
  <si>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</si>
  <si>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</si>
  <si>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</si>
  <si>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</si>
  <si>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</si>
  <si>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</si>
  <si>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</si>
  <si>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</si>
  <si>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</si>
  <si>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</si>
  <si>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</si>
  <si>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</si>
  <si>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</si>
  <si>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</si>
  <si>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</si>
  <si>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</si>
  <si>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</si>
  <si>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</si>
  <si>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</si>
  <si>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</si>
  <si>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</si>
  <si>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</si>
  <si>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</si>
  <si>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</si>
  <si>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</si>
  <si>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</si>
  <si>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</si>
  <si>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</si>
  <si>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</si>
  <si>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</si>
  <si>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</si>
  <si>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</si>
  <si>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</si>
  <si>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</si>
  <si>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</si>
  <si>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</si>
  <si>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</si>
  <si>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</si>
  <si>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</si>
  <si>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</si>
  <si>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</si>
  <si>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</si>
  <si>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</si>
  <si>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</si>
  <si>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</si>
  <si>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</si>
  <si>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</si>
  <si>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</si>
  <si>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</si>
  <si>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</si>
  <si>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</si>
  <si>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</si>
  <si>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</si>
  <si>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</si>
  <si>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</si>
  <si>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</si>
  <si>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</si>
  <si>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</si>
  <si>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</si>
  <si>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</si>
  <si>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</si>
  <si>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</si>
  <si>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</si>
  <si>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</si>
  <si>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</si>
  <si>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</si>
  <si>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</si>
  <si>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</si>
  <si>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</si>
  <si>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</si>
  <si>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</si>
  <si>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</si>
  <si>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</si>
  <si>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</si>
  <si>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</si>
  <si>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</si>
  <si>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</si>
  <si>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</si>
  <si>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</si>
  <si>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</si>
  <si>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</si>
  <si>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</si>
  <si>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</si>
  <si>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</si>
  <si>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</si>
  <si>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</si>
  <si>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</si>
  <si>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</si>
  <si>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</si>
  <si>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</si>
  <si>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</si>
  <si>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</si>
  <si>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</si>
  <si>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</si>
  <si>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</si>
  <si>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</si>
  <si>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</si>
  <si>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</si>
  <si>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</si>
  <si>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</si>
  <si>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</si>
  <si>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</si>
  <si>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</si>
  <si>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</si>
  <si>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</si>
  <si>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</si>
  <si>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</si>
  <si>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</si>
  <si>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</si>
  <si>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</si>
  <si>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</si>
  <si>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</si>
  <si>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</si>
  <si>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</si>
  <si>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</si>
  <si>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</si>
  <si>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</si>
  <si>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</si>
  <si>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</si>
  <si>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</si>
  <si>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</si>
  <si>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</si>
  <si>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</si>
  <si>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</si>
  <si>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</si>
  <si>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</si>
  <si>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</si>
  <si>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</si>
  <si>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</si>
  <si>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</si>
  <si>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</si>
  <si>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</si>
  <si>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</si>
  <si>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</si>
  <si>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</si>
  <si>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</si>
  <si>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</si>
  <si>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</si>
  <si>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</si>
  <si>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</si>
  <si>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</si>
  <si>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</si>
  <si>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</si>
  <si>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</si>
  <si>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</si>
  <si>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</si>
  <si>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</si>
  <si>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</si>
  <si>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</si>
  <si>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</si>
  <si>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</si>
  <si>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</si>
  <si>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</si>
  <si>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</si>
  <si>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</si>
  <si>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</si>
  <si>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</si>
  <si>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</si>
  <si>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</si>
  <si>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</si>
  <si>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</si>
  <si>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</si>
  <si>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</si>
  <si>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</si>
  <si>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</si>
  <si>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</si>
  <si>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</si>
  <si>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</si>
  <si>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</si>
  <si>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</si>
  <si>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</si>
  <si>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</si>
  <si>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</si>
  <si>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</si>
  <si>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</si>
  <si>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</si>
  <si>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</si>
  <si>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</si>
  <si>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</si>
  <si>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</si>
  <si>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</si>
  <si>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</si>
  <si>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</si>
  <si>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</si>
  <si>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</si>
  <si>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</si>
  <si>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</si>
  <si>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</si>
  <si>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</si>
  <si>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</si>
  <si>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</si>
  <si>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</si>
  <si>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</si>
  <si>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</si>
  <si>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</si>
  <si>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</si>
  <si>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</si>
  <si>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</si>
  <si>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</si>
  <si>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</si>
  <si>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</si>
  <si>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</si>
  <si>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</si>
  <si>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</si>
  <si>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</si>
  <si>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</si>
  <si>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</si>
  <si>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</si>
  <si>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</si>
  <si>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</si>
  <si>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</si>
  <si>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</si>
  <si>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</si>
  <si>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</si>
  <si>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</si>
  <si>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</si>
  <si>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</si>
  <si>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</si>
  <si>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</si>
  <si>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</si>
  <si>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</si>
  <si>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</si>
  <si>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</si>
  <si>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</si>
  <si>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</si>
  <si>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</si>
  <si>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</si>
  <si>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</si>
  <si>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</si>
  <si>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</si>
  <si>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</si>
  <si>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</si>
  <si>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</si>
  <si>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</si>
  <si>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</si>
  <si>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</si>
  <si>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</si>
  <si>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</si>
  <si>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</si>
  <si>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</si>
  <si>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</si>
  <si>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</si>
  <si>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</si>
  <si>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</si>
  <si>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</si>
  <si>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</si>
  <si>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</si>
  <si>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</si>
  <si>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</si>
  <si>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</si>
  <si>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</si>
  <si>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</si>
  <si>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</si>
  <si>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</si>
  <si>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</si>
  <si>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</si>
  <si>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</si>
  <si>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</si>
  <si>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</si>
  <si>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</si>
  <si>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</si>
  <si>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</si>
  <si>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</si>
  <si>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</si>
  <si>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</si>
  <si>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</si>
  <si>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</si>
  <si>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</si>
  <si>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</si>
  <si>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</si>
  <si>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</si>
  <si>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</si>
  <si>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</si>
  <si>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</si>
  <si>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</si>
  <si>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</si>
  <si>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</si>
  <si>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</si>
  <si>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</si>
  <si>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</si>
  <si>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</si>
  <si>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</si>
  <si>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</si>
  <si>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</si>
  <si>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</si>
  <si>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</si>
  <si>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</si>
  <si>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</si>
  <si>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</si>
  <si>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</si>
  <si>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</si>
  <si>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</si>
  <si>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</si>
  <si>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</si>
  <si>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</si>
  <si>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</si>
  <si>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</si>
  <si>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</si>
  <si>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</si>
  <si>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</si>
  <si>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</si>
  <si>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</si>
  <si>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</si>
  <si>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</si>
  <si>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</si>
  <si>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</si>
  <si>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</si>
  <si>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</si>
  <si>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</si>
  <si>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</si>
  <si>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</si>
  <si>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</si>
  <si>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</si>
  <si>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</si>
  <si>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</si>
  <si>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</si>
  <si>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</si>
  <si>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</si>
  <si>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</si>
  <si>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</si>
  <si>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</si>
  <si>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</si>
  <si>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</si>
  <si>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</si>
  <si>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</si>
  <si>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</si>
  <si>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</si>
  <si>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</si>
  <si>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</si>
  <si>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</si>
  <si>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</si>
  <si>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</si>
  <si>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</si>
  <si>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</si>
  <si>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</si>
  <si>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</si>
  <si>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</si>
  <si>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</si>
  <si>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</si>
  <si>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</si>
  <si>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</si>
  <si>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</si>
  <si>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</si>
  <si>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</si>
  <si>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</si>
  <si>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</si>
  <si>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</si>
  <si>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</si>
  <si>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</si>
  <si>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</si>
  <si>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</si>
  <si>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</si>
  <si>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</si>
  <si>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</si>
  <si>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KOESTLIN d.d.</t>
  </si>
  <si>
    <t>Obveznik: KOESTLIN d.d.</t>
  </si>
  <si>
    <t>03038203</t>
  </si>
  <si>
    <t>010000162</t>
  </si>
  <si>
    <t>92803032010</t>
  </si>
  <si>
    <t>HR</t>
  </si>
  <si>
    <t>7478000010RQEO8S3R65</t>
  </si>
  <si>
    <t>KOESTLIN d.d.</t>
  </si>
  <si>
    <t>BJELOVAR</t>
  </si>
  <si>
    <t>Slavonska cesta 2a</t>
  </si>
  <si>
    <t>racunovodstvo@koestlin.hr</t>
  </si>
  <si>
    <t>www.koestlin.hr</t>
  </si>
  <si>
    <t>Čepelja Dora</t>
  </si>
  <si>
    <t>043492242</t>
  </si>
  <si>
    <t>1311</t>
  </si>
  <si>
    <t>stanje na dan 30.06.2019</t>
  </si>
  <si>
    <t>u razdoblju 01.01.2019 do 30.06.2019</t>
  </si>
  <si>
    <t xml:space="preserve">BILJEŠKE UZ FINANCIJSKE IZVJEŠTAJE - TFI
(sastavljaju se za tromjesečna izvještajna razdoblja)
Naziv izdavatelja:   KOESTLIN d.d.
OIB:  92803032010
Izvještajno razdoblje: 01.01.2019. - 30.06.2019.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</si>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</sst>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55" zoomScaleNormal="55" workbookViewId="0">
      <selection activeCell="S14" sqref="S1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v>43646</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436</v>
      </c>
      <c r="D11" s="143"/>
      <c r="E11" s="91"/>
      <c r="F11" s="151" t="s">
        <v>417</v>
      </c>
      <c r="G11" s="141"/>
      <c r="H11" s="152" t="s">
        <v>439</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437</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438</v>
      </c>
      <c r="D15" s="143"/>
      <c r="E15" s="160"/>
      <c r="F15" s="161"/>
      <c r="G15" s="97" t="s">
        <v>418</v>
      </c>
      <c r="H15" s="152" t="s">
        <v>440</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448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441</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43000</v>
      </c>
      <c r="D21" s="153"/>
      <c r="E21" s="146"/>
      <c r="F21" s="146"/>
      <c r="G21" s="157" t="s">
        <v>442</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443</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444</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445</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446</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66" t="s">
        <v>420</v>
      </c>
      <c r="E31" s="167"/>
      <c r="F31" s="167"/>
      <c r="G31" s="167"/>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6" t="s">
        <v>423</v>
      </c>
      <c r="E33" s="167"/>
      <c r="F33" s="167"/>
      <c r="G33" s="167"/>
      <c r="H33" s="100"/>
      <c r="I33" s="107" t="s">
        <v>424</v>
      </c>
      <c r="J33" s="108" t="s">
        <v>425</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426</v>
      </c>
    </row>
    <row r="49" spans="1:10" x14ac:dyDescent="0.25">
      <c r="A49" s="113"/>
      <c r="B49" s="101"/>
      <c r="C49" s="101"/>
      <c r="D49" s="94"/>
      <c r="E49" s="146"/>
      <c r="F49" s="146"/>
      <c r="G49" s="172"/>
      <c r="H49" s="172"/>
      <c r="I49" s="94"/>
      <c r="J49" s="114" t="s">
        <v>427</v>
      </c>
    </row>
    <row r="50" spans="1:10" ht="14.45" customHeight="1" x14ac:dyDescent="0.25">
      <c r="A50" s="140" t="s">
        <v>403</v>
      </c>
      <c r="B50" s="151"/>
      <c r="C50" s="152" t="s">
        <v>427</v>
      </c>
      <c r="D50" s="153"/>
      <c r="E50" s="178" t="s">
        <v>428</v>
      </c>
      <c r="F50" s="179"/>
      <c r="G50" s="157"/>
      <c r="H50" s="158"/>
      <c r="I50" s="158"/>
      <c r="J50" s="159"/>
    </row>
    <row r="51" spans="1:10" x14ac:dyDescent="0.25">
      <c r="A51" s="113"/>
      <c r="B51" s="101"/>
      <c r="C51" s="172"/>
      <c r="D51" s="172"/>
      <c r="E51" s="146"/>
      <c r="F51" s="146"/>
      <c r="G51" s="180" t="s">
        <v>429</v>
      </c>
      <c r="H51" s="180"/>
      <c r="I51" s="180"/>
      <c r="J51" s="85"/>
    </row>
    <row r="52" spans="1:10" ht="13.9" customHeight="1" x14ac:dyDescent="0.25">
      <c r="A52" s="140" t="s">
        <v>404</v>
      </c>
      <c r="B52" s="151"/>
      <c r="C52" s="157" t="s">
        <v>446</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447</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444</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430</v>
      </c>
      <c r="B58" s="151"/>
      <c r="C58" s="181"/>
      <c r="D58" s="182"/>
      <c r="E58" s="182"/>
      <c r="F58" s="182"/>
      <c r="G58" s="182"/>
      <c r="H58" s="182"/>
      <c r="I58" s="182"/>
      <c r="J58" s="183"/>
    </row>
    <row r="59" spans="1:10" ht="14.45" customHeight="1" x14ac:dyDescent="0.25">
      <c r="A59" s="93"/>
      <c r="B59" s="94"/>
      <c r="C59" s="184" t="s">
        <v>431</v>
      </c>
      <c r="D59" s="184"/>
      <c r="E59" s="184"/>
      <c r="F59" s="184"/>
      <c r="G59" s="94"/>
      <c r="H59" s="94"/>
      <c r="I59" s="94"/>
      <c r="J59" s="96"/>
    </row>
    <row r="60" spans="1:10" x14ac:dyDescent="0.25">
      <c r="A60" s="140" t="s">
        <v>432</v>
      </c>
      <c r="B60" s="151"/>
      <c r="C60" s="181"/>
      <c r="D60" s="182"/>
      <c r="E60" s="182"/>
      <c r="F60" s="182"/>
      <c r="G60" s="182"/>
      <c r="H60" s="182"/>
      <c r="I60" s="182"/>
      <c r="J60" s="183"/>
    </row>
    <row r="61" spans="1:10" ht="14.45" customHeight="1" x14ac:dyDescent="0.25">
      <c r="A61" s="115"/>
      <c r="B61" s="116"/>
      <c r="C61" s="185" t="s">
        <v>433</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8" right="0.26" top="0.38" bottom="0.44" header="0.3" footer="0.51"/>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0" zoomScale="85" zoomScaleNormal="100" zoomScaleSheetLayoutView="85" workbookViewId="0">
      <selection activeCell="N115" sqref="N11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449</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434</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138424924</v>
      </c>
      <c r="I9" s="34">
        <f>I10+I17+I27+I38+I43</f>
        <v>131929374</v>
      </c>
    </row>
    <row r="10" spans="1:9" ht="12.75" customHeight="1" x14ac:dyDescent="0.2">
      <c r="A10" s="187" t="s">
        <v>5</v>
      </c>
      <c r="B10" s="187"/>
      <c r="C10" s="187"/>
      <c r="D10" s="187"/>
      <c r="E10" s="187"/>
      <c r="F10" s="187"/>
      <c r="G10" s="16">
        <v>3</v>
      </c>
      <c r="H10" s="34">
        <f>H11+H12+H13+H14+H15+H16</f>
        <v>760194</v>
      </c>
      <c r="I10" s="34">
        <f>I11+I12+I13+I14+I15+I16</f>
        <v>1000040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609594</v>
      </c>
      <c r="I12" s="33">
        <v>755474</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150600</v>
      </c>
      <c r="I15" s="33">
        <v>0</v>
      </c>
    </row>
    <row r="16" spans="1:9" ht="12.75" customHeight="1" x14ac:dyDescent="0.2">
      <c r="A16" s="186" t="s">
        <v>11</v>
      </c>
      <c r="B16" s="186"/>
      <c r="C16" s="186"/>
      <c r="D16" s="186"/>
      <c r="E16" s="186"/>
      <c r="F16" s="186"/>
      <c r="G16" s="15">
        <v>9</v>
      </c>
      <c r="H16" s="33">
        <v>0</v>
      </c>
      <c r="I16" s="33">
        <v>244566</v>
      </c>
    </row>
    <row r="17" spans="1:9" ht="12.75" customHeight="1" x14ac:dyDescent="0.2">
      <c r="A17" s="187" t="s">
        <v>12</v>
      </c>
      <c r="B17" s="187"/>
      <c r="C17" s="187"/>
      <c r="D17" s="187"/>
      <c r="E17" s="187"/>
      <c r="F17" s="187"/>
      <c r="G17" s="16">
        <v>10</v>
      </c>
      <c r="H17" s="34">
        <f>H18+H19+H20+H21+H22+H23+H24+H25+H26</f>
        <v>75178341</v>
      </c>
      <c r="I17" s="34">
        <f>I18+I19+I20+I21+I22+I23+I24+I25+I26</f>
        <v>68838945</v>
      </c>
    </row>
    <row r="18" spans="1:9" ht="12.75" customHeight="1" x14ac:dyDescent="0.2">
      <c r="A18" s="186" t="s">
        <v>13</v>
      </c>
      <c r="B18" s="186"/>
      <c r="C18" s="186"/>
      <c r="D18" s="186"/>
      <c r="E18" s="186"/>
      <c r="F18" s="186"/>
      <c r="G18" s="15">
        <v>11</v>
      </c>
      <c r="H18" s="33">
        <v>3882620</v>
      </c>
      <c r="I18" s="33">
        <v>3882620</v>
      </c>
    </row>
    <row r="19" spans="1:9" ht="12.75" customHeight="1" x14ac:dyDescent="0.2">
      <c r="A19" s="186" t="s">
        <v>14</v>
      </c>
      <c r="B19" s="186"/>
      <c r="C19" s="186"/>
      <c r="D19" s="186"/>
      <c r="E19" s="186"/>
      <c r="F19" s="186"/>
      <c r="G19" s="15">
        <v>12</v>
      </c>
      <c r="H19" s="33">
        <v>35853833</v>
      </c>
      <c r="I19" s="33">
        <v>34750594</v>
      </c>
    </row>
    <row r="20" spans="1:9" ht="12.75" customHeight="1" x14ac:dyDescent="0.2">
      <c r="A20" s="186" t="s">
        <v>15</v>
      </c>
      <c r="B20" s="186"/>
      <c r="C20" s="186"/>
      <c r="D20" s="186"/>
      <c r="E20" s="186"/>
      <c r="F20" s="186"/>
      <c r="G20" s="15">
        <v>13</v>
      </c>
      <c r="H20" s="33">
        <v>20311269</v>
      </c>
      <c r="I20" s="33">
        <v>18988226</v>
      </c>
    </row>
    <row r="21" spans="1:9" ht="12.75" customHeight="1" x14ac:dyDescent="0.2">
      <c r="A21" s="186" t="s">
        <v>16</v>
      </c>
      <c r="B21" s="186"/>
      <c r="C21" s="186"/>
      <c r="D21" s="186"/>
      <c r="E21" s="186"/>
      <c r="F21" s="186"/>
      <c r="G21" s="15">
        <v>14</v>
      </c>
      <c r="H21" s="33">
        <v>2614226</v>
      </c>
      <c r="I21" s="33">
        <v>3070946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2125020</v>
      </c>
      <c r="I23" s="33">
        <v>0</v>
      </c>
    </row>
    <row r="24" spans="1:9" ht="12.75" customHeight="1" x14ac:dyDescent="0.2">
      <c r="A24" s="186" t="s">
        <v>19</v>
      </c>
      <c r="B24" s="186"/>
      <c r="C24" s="186"/>
      <c r="D24" s="186"/>
      <c r="E24" s="186"/>
      <c r="F24" s="186"/>
      <c r="G24" s="15">
        <v>17</v>
      </c>
      <c r="H24" s="33">
        <v>10391373</v>
      </c>
      <c r="I24" s="33">
        <v>8146559</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62486389</v>
      </c>
      <c r="I27" s="34">
        <f>SUM(I28:I37)</f>
        <v>62090389</v>
      </c>
    </row>
    <row r="28" spans="1:9" ht="12.75" customHeight="1" x14ac:dyDescent="0.2">
      <c r="A28" s="186" t="s">
        <v>23</v>
      </c>
      <c r="B28" s="186"/>
      <c r="C28" s="186"/>
      <c r="D28" s="186"/>
      <c r="E28" s="186"/>
      <c r="F28" s="186"/>
      <c r="G28" s="15">
        <v>21</v>
      </c>
      <c r="H28" s="33">
        <v>58288999</v>
      </c>
      <c r="I28" s="33">
        <v>58288999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4183430</v>
      </c>
      <c r="I30" s="33">
        <v>3787430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13960</v>
      </c>
      <c r="I35" s="33">
        <v>13960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76520957</v>
      </c>
      <c r="I44" s="34">
        <f>I45+I53+I60+I70</f>
        <v>77511107</v>
      </c>
    </row>
    <row r="45" spans="1:9" ht="12.75" customHeight="1" x14ac:dyDescent="0.2">
      <c r="A45" s="187" t="s">
        <v>39</v>
      </c>
      <c r="B45" s="187"/>
      <c r="C45" s="187"/>
      <c r="D45" s="187"/>
      <c r="E45" s="187"/>
      <c r="F45" s="187"/>
      <c r="G45" s="16">
        <v>38</v>
      </c>
      <c r="H45" s="34">
        <f>SUM(H46:H52)</f>
        <v>22562626</v>
      </c>
      <c r="I45" s="34">
        <f>SUM(I46:I52)</f>
        <v>25329315</v>
      </c>
    </row>
    <row r="46" spans="1:9" ht="12.75" customHeight="1" x14ac:dyDescent="0.2">
      <c r="A46" s="186" t="s">
        <v>40</v>
      </c>
      <c r="B46" s="186"/>
      <c r="C46" s="186"/>
      <c r="D46" s="186"/>
      <c r="E46" s="186"/>
      <c r="F46" s="186"/>
      <c r="G46" s="15">
        <v>39</v>
      </c>
      <c r="H46" s="33">
        <v>15000360</v>
      </c>
      <c r="I46" s="33">
        <v>15545672</v>
      </c>
    </row>
    <row r="47" spans="1:9" ht="12.75" customHeight="1" x14ac:dyDescent="0.2">
      <c r="A47" s="186" t="s">
        <v>41</v>
      </c>
      <c r="B47" s="186"/>
      <c r="C47" s="186"/>
      <c r="D47" s="186"/>
      <c r="E47" s="186"/>
      <c r="F47" s="186"/>
      <c r="G47" s="15">
        <v>40</v>
      </c>
      <c r="H47" s="33">
        <v>1272084</v>
      </c>
      <c r="I47" s="33">
        <v>1304454</v>
      </c>
    </row>
    <row r="48" spans="1:9" ht="12.75" customHeight="1" x14ac:dyDescent="0.2">
      <c r="A48" s="186" t="s">
        <v>42</v>
      </c>
      <c r="B48" s="186"/>
      <c r="C48" s="186"/>
      <c r="D48" s="186"/>
      <c r="E48" s="186"/>
      <c r="F48" s="186"/>
      <c r="G48" s="15">
        <v>41</v>
      </c>
      <c r="H48" s="33">
        <v>4978811</v>
      </c>
      <c r="I48" s="33">
        <v>5547017</v>
      </c>
    </row>
    <row r="49" spans="1:9" ht="12.75" customHeight="1" x14ac:dyDescent="0.2">
      <c r="A49" s="186" t="s">
        <v>43</v>
      </c>
      <c r="B49" s="186"/>
      <c r="C49" s="186"/>
      <c r="D49" s="186"/>
      <c r="E49" s="186"/>
      <c r="F49" s="186"/>
      <c r="G49" s="15">
        <v>42</v>
      </c>
      <c r="H49" s="33">
        <v>4583</v>
      </c>
      <c r="I49" s="33">
        <v>301551</v>
      </c>
    </row>
    <row r="50" spans="1:9" ht="12.75" customHeight="1" x14ac:dyDescent="0.2">
      <c r="A50" s="186" t="s">
        <v>44</v>
      </c>
      <c r="B50" s="186"/>
      <c r="C50" s="186"/>
      <c r="D50" s="186"/>
      <c r="E50" s="186"/>
      <c r="F50" s="186"/>
      <c r="G50" s="15">
        <v>43</v>
      </c>
      <c r="H50" s="33">
        <v>1306788</v>
      </c>
      <c r="I50" s="33">
        <v>2630621</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47353275</v>
      </c>
      <c r="I53" s="34">
        <f>SUM(I54:I59)</f>
        <v>36173664</v>
      </c>
    </row>
    <row r="54" spans="1:9" ht="12.75" customHeight="1" x14ac:dyDescent="0.2">
      <c r="A54" s="186" t="s">
        <v>48</v>
      </c>
      <c r="B54" s="186"/>
      <c r="C54" s="186"/>
      <c r="D54" s="186"/>
      <c r="E54" s="186"/>
      <c r="F54" s="186"/>
      <c r="G54" s="15">
        <v>47</v>
      </c>
      <c r="H54" s="33">
        <v>10000107</v>
      </c>
      <c r="I54" s="33">
        <v>1609936</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34049797</v>
      </c>
      <c r="I56" s="33">
        <v>31593536</v>
      </c>
    </row>
    <row r="57" spans="1:9" ht="12.75" customHeight="1" x14ac:dyDescent="0.2">
      <c r="A57" s="186" t="s">
        <v>51</v>
      </c>
      <c r="B57" s="186"/>
      <c r="C57" s="186"/>
      <c r="D57" s="186"/>
      <c r="E57" s="186"/>
      <c r="F57" s="186"/>
      <c r="G57" s="15">
        <v>50</v>
      </c>
      <c r="H57" s="33">
        <v>235060</v>
      </c>
      <c r="I57" s="33">
        <v>245502</v>
      </c>
    </row>
    <row r="58" spans="1:9" ht="12.75" customHeight="1" x14ac:dyDescent="0.2">
      <c r="A58" s="186" t="s">
        <v>52</v>
      </c>
      <c r="B58" s="186"/>
      <c r="C58" s="186"/>
      <c r="D58" s="186"/>
      <c r="E58" s="186"/>
      <c r="F58" s="186"/>
      <c r="G58" s="15">
        <v>51</v>
      </c>
      <c r="H58" s="33">
        <v>3057010</v>
      </c>
      <c r="I58" s="33">
        <v>2713389</v>
      </c>
    </row>
    <row r="59" spans="1:9" ht="12.75" customHeight="1" x14ac:dyDescent="0.2">
      <c r="A59" s="186" t="s">
        <v>53</v>
      </c>
      <c r="B59" s="186"/>
      <c r="C59" s="186"/>
      <c r="D59" s="186"/>
      <c r="E59" s="186"/>
      <c r="F59" s="186"/>
      <c r="G59" s="15">
        <v>52</v>
      </c>
      <c r="H59" s="33">
        <v>11301</v>
      </c>
      <c r="I59" s="33">
        <v>11301</v>
      </c>
    </row>
    <row r="60" spans="1:9" ht="12.75" customHeight="1" x14ac:dyDescent="0.2">
      <c r="A60" s="187" t="s">
        <v>54</v>
      </c>
      <c r="B60" s="187"/>
      <c r="C60" s="187"/>
      <c r="D60" s="187"/>
      <c r="E60" s="187"/>
      <c r="F60" s="187"/>
      <c r="G60" s="16">
        <v>53</v>
      </c>
      <c r="H60" s="34">
        <f>SUM(H61:H69)</f>
        <v>4884307</v>
      </c>
      <c r="I60" s="34">
        <f>SUM(I61:I69)</f>
        <v>15567628</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3770900</v>
      </c>
      <c r="I63" s="33">
        <v>14453900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1113407</v>
      </c>
      <c r="I69" s="33">
        <v>1113728</v>
      </c>
    </row>
    <row r="70" spans="1:9" ht="12.75" customHeight="1" x14ac:dyDescent="0.2">
      <c r="A70" s="186" t="s">
        <v>57</v>
      </c>
      <c r="B70" s="186"/>
      <c r="C70" s="186"/>
      <c r="D70" s="186"/>
      <c r="E70" s="186"/>
      <c r="F70" s="186"/>
      <c r="G70" s="15">
        <v>63</v>
      </c>
      <c r="H70" s="33">
        <v>1720749</v>
      </c>
      <c r="I70" s="33">
        <v>440500</v>
      </c>
    </row>
    <row r="71" spans="1:9" ht="12.75" customHeight="1" x14ac:dyDescent="0.2">
      <c r="A71" s="203" t="s">
        <v>58</v>
      </c>
      <c r="B71" s="203"/>
      <c r="C71" s="203"/>
      <c r="D71" s="203"/>
      <c r="E71" s="203"/>
      <c r="F71" s="203"/>
      <c r="G71" s="15">
        <v>64</v>
      </c>
      <c r="H71" s="33">
        <v>1732931</v>
      </c>
      <c r="I71" s="33">
        <v>4513607</v>
      </c>
    </row>
    <row r="72" spans="1:9" ht="12.75" customHeight="1" x14ac:dyDescent="0.2">
      <c r="A72" s="188" t="s">
        <v>383</v>
      </c>
      <c r="B72" s="188"/>
      <c r="C72" s="188"/>
      <c r="D72" s="188"/>
      <c r="E72" s="188"/>
      <c r="F72" s="188"/>
      <c r="G72" s="16">
        <v>65</v>
      </c>
      <c r="H72" s="34">
        <f>H8+H9+H44+H71</f>
        <v>216678812</v>
      </c>
      <c r="I72" s="34">
        <f>I8+I9+I44+I71</f>
        <v>213954088</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138452032</v>
      </c>
      <c r="I75" s="34">
        <f>I76+I77+I78+I84+I85+I89+I92+I95</f>
        <v>136160869</v>
      </c>
    </row>
    <row r="76" spans="1:9" ht="12.75" customHeight="1" x14ac:dyDescent="0.2">
      <c r="A76" s="186" t="s">
        <v>61</v>
      </c>
      <c r="B76" s="186"/>
      <c r="C76" s="186"/>
      <c r="D76" s="186"/>
      <c r="E76" s="186"/>
      <c r="F76" s="186"/>
      <c r="G76" s="15">
        <v>68</v>
      </c>
      <c r="H76" s="33">
        <v>96259900</v>
      </c>
      <c r="I76" s="33">
        <v>96259900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14780033</v>
      </c>
      <c r="I78" s="34">
        <f>SUM(I79:I83)</f>
        <v>14780033</v>
      </c>
    </row>
    <row r="79" spans="1:9" ht="12.75" customHeight="1" x14ac:dyDescent="0.2">
      <c r="A79" s="186" t="s">
        <v>64</v>
      </c>
      <c r="B79" s="186"/>
      <c r="C79" s="186"/>
      <c r="D79" s="186"/>
      <c r="E79" s="186"/>
      <c r="F79" s="186"/>
      <c r="G79" s="15">
        <v>71</v>
      </c>
      <c r="H79" s="33">
        <v>4812995</v>
      </c>
      <c r="I79" s="33">
        <v>4812995</v>
      </c>
    </row>
    <row r="80" spans="1:9" ht="12.75" customHeight="1" x14ac:dyDescent="0.2">
      <c r="A80" s="186" t="s">
        <v>65</v>
      </c>
      <c r="B80" s="186"/>
      <c r="C80" s="186"/>
      <c r="D80" s="186"/>
      <c r="E80" s="186"/>
      <c r="F80" s="186"/>
      <c r="G80" s="15">
        <v>72</v>
      </c>
      <c r="H80" s="33">
        <v>4659600</v>
      </c>
      <c r="I80" s="33">
        <v>4659600</v>
      </c>
    </row>
    <row r="81" spans="1:9" ht="12.75" customHeight="1" x14ac:dyDescent="0.2">
      <c r="A81" s="186" t="s">
        <v>66</v>
      </c>
      <c r="B81" s="186"/>
      <c r="C81" s="186"/>
      <c r="D81" s="186"/>
      <c r="E81" s="186"/>
      <c r="F81" s="186"/>
      <c r="G81" s="15">
        <v>73</v>
      </c>
      <c r="H81" s="33">
        <v>-4659600</v>
      </c>
      <c r="I81" s="33">
        <v>-4659600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9967038</v>
      </c>
      <c r="I83" s="33">
        <v>9967038</v>
      </c>
    </row>
    <row r="84" spans="1:9" ht="12.75" customHeight="1" x14ac:dyDescent="0.2">
      <c r="A84" s="204" t="s">
        <v>69</v>
      </c>
      <c r="B84" s="204"/>
      <c r="C84" s="204"/>
      <c r="D84" s="204"/>
      <c r="E84" s="204"/>
      <c r="F84" s="204"/>
      <c r="G84" s="119">
        <v>76</v>
      </c>
      <c r="H84" s="120">
        <v>3785313</v>
      </c>
      <c r="I84" s="120">
        <v>3785313</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20859024</v>
      </c>
      <c r="I89" s="34">
        <f>I90-I91</f>
        <v>23626582</v>
      </c>
    </row>
    <row r="90" spans="1:9" ht="12.75" customHeight="1" x14ac:dyDescent="0.2">
      <c r="A90" s="186" t="s">
        <v>75</v>
      </c>
      <c r="B90" s="186"/>
      <c r="C90" s="186"/>
      <c r="D90" s="186"/>
      <c r="E90" s="186"/>
      <c r="F90" s="186"/>
      <c r="G90" s="15">
        <v>82</v>
      </c>
      <c r="H90" s="33">
        <v>20859024</v>
      </c>
      <c r="I90" s="33">
        <v>23626582</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2767762</v>
      </c>
      <c r="I92" s="34">
        <f>I93-I94</f>
        <v>-2290959</v>
      </c>
    </row>
    <row r="93" spans="1:9" ht="12.75" customHeight="1" x14ac:dyDescent="0.2">
      <c r="A93" s="186" t="s">
        <v>78</v>
      </c>
      <c r="B93" s="186"/>
      <c r="C93" s="186"/>
      <c r="D93" s="186"/>
      <c r="E93" s="186"/>
      <c r="F93" s="186"/>
      <c r="G93" s="15">
        <v>85</v>
      </c>
      <c r="H93" s="33">
        <v>2767762</v>
      </c>
      <c r="I93" s="33">
        <v>0</v>
      </c>
    </row>
    <row r="94" spans="1:9" ht="12.75" customHeight="1" x14ac:dyDescent="0.2">
      <c r="A94" s="186" t="s">
        <v>79</v>
      </c>
      <c r="B94" s="186"/>
      <c r="C94" s="186"/>
      <c r="D94" s="186"/>
      <c r="E94" s="186"/>
      <c r="F94" s="186"/>
      <c r="G94" s="15">
        <v>86</v>
      </c>
      <c r="H94" s="33">
        <v>0</v>
      </c>
      <c r="I94" s="33">
        <v>2290959</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80000</v>
      </c>
      <c r="I96" s="34">
        <f>SUM(I97:I102)</f>
        <v>40000</v>
      </c>
    </row>
    <row r="97" spans="1:9" ht="12.75" customHeight="1" x14ac:dyDescent="0.2">
      <c r="A97" s="186" t="s">
        <v>81</v>
      </c>
      <c r="B97" s="186"/>
      <c r="C97" s="186"/>
      <c r="D97" s="186"/>
      <c r="E97" s="186"/>
      <c r="F97" s="186"/>
      <c r="G97" s="15">
        <v>89</v>
      </c>
      <c r="H97" s="33">
        <v>80000</v>
      </c>
      <c r="I97" s="33">
        <v>40000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20191515</v>
      </c>
      <c r="I103" s="34">
        <f>SUM(I104:I114)</f>
        <v>17429140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20191515</v>
      </c>
      <c r="I109" s="33">
        <v>17429140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57248015</v>
      </c>
      <c r="I115" s="34">
        <f>SUM(I116:I129)</f>
        <v>59884318</v>
      </c>
    </row>
    <row r="116" spans="1:9" ht="12.75" customHeight="1" x14ac:dyDescent="0.2">
      <c r="A116" s="186" t="s">
        <v>87</v>
      </c>
      <c r="B116" s="186"/>
      <c r="C116" s="186"/>
      <c r="D116" s="186"/>
      <c r="E116" s="186"/>
      <c r="F116" s="186"/>
      <c r="G116" s="15">
        <v>108</v>
      </c>
      <c r="H116" s="33">
        <v>2342982</v>
      </c>
      <c r="I116" s="33">
        <v>1278609</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6057248</v>
      </c>
      <c r="I121" s="33">
        <v>9982454</v>
      </c>
    </row>
    <row r="122" spans="1:9" ht="12.75" customHeight="1" x14ac:dyDescent="0.2">
      <c r="A122" s="186" t="s">
        <v>93</v>
      </c>
      <c r="B122" s="186"/>
      <c r="C122" s="186"/>
      <c r="D122" s="186"/>
      <c r="E122" s="186"/>
      <c r="F122" s="186"/>
      <c r="G122" s="15">
        <v>114</v>
      </c>
      <c r="H122" s="33">
        <v>0</v>
      </c>
      <c r="I122" s="33">
        <v>3021121</v>
      </c>
    </row>
    <row r="123" spans="1:9" ht="12.75" customHeight="1" x14ac:dyDescent="0.2">
      <c r="A123" s="186" t="s">
        <v>94</v>
      </c>
      <c r="B123" s="186"/>
      <c r="C123" s="186"/>
      <c r="D123" s="186"/>
      <c r="E123" s="186"/>
      <c r="F123" s="186"/>
      <c r="G123" s="15">
        <v>115</v>
      </c>
      <c r="H123" s="33">
        <v>36088906</v>
      </c>
      <c r="I123" s="33">
        <v>34329696</v>
      </c>
    </row>
    <row r="124" spans="1:9" x14ac:dyDescent="0.2">
      <c r="A124" s="186" t="s">
        <v>95</v>
      </c>
      <c r="B124" s="186"/>
      <c r="C124" s="186"/>
      <c r="D124" s="186"/>
      <c r="E124" s="186"/>
      <c r="F124" s="186"/>
      <c r="G124" s="15">
        <v>116</v>
      </c>
      <c r="H124" s="33">
        <v>6600000</v>
      </c>
      <c r="I124" s="33">
        <v>6185444</v>
      </c>
    </row>
    <row r="125" spans="1:9" x14ac:dyDescent="0.2">
      <c r="A125" s="186" t="s">
        <v>98</v>
      </c>
      <c r="B125" s="186"/>
      <c r="C125" s="186"/>
      <c r="D125" s="186"/>
      <c r="E125" s="186"/>
      <c r="F125" s="186"/>
      <c r="G125" s="15">
        <v>117</v>
      </c>
      <c r="H125" s="33">
        <v>1947330</v>
      </c>
      <c r="I125" s="33">
        <v>2229418</v>
      </c>
    </row>
    <row r="126" spans="1:9" x14ac:dyDescent="0.2">
      <c r="A126" s="186" t="s">
        <v>99</v>
      </c>
      <c r="B126" s="186"/>
      <c r="C126" s="186"/>
      <c r="D126" s="186"/>
      <c r="E126" s="186"/>
      <c r="F126" s="186"/>
      <c r="G126" s="15">
        <v>118</v>
      </c>
      <c r="H126" s="33">
        <v>1696971</v>
      </c>
      <c r="I126" s="33">
        <v>342245</v>
      </c>
    </row>
    <row r="127" spans="1:9" x14ac:dyDescent="0.2">
      <c r="A127" s="186" t="s">
        <v>100</v>
      </c>
      <c r="B127" s="186"/>
      <c r="C127" s="186"/>
      <c r="D127" s="186"/>
      <c r="E127" s="186"/>
      <c r="F127" s="186"/>
      <c r="G127" s="15">
        <v>119</v>
      </c>
      <c r="H127" s="33">
        <v>34391</v>
      </c>
      <c r="I127" s="33">
        <v>34391</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2480187</v>
      </c>
      <c r="I129" s="33">
        <v>2480940</v>
      </c>
    </row>
    <row r="130" spans="1:9" ht="22.15" customHeight="1" x14ac:dyDescent="0.2">
      <c r="A130" s="203" t="s">
        <v>103</v>
      </c>
      <c r="B130" s="203"/>
      <c r="C130" s="203"/>
      <c r="D130" s="203"/>
      <c r="E130" s="203"/>
      <c r="F130" s="203"/>
      <c r="G130" s="15">
        <v>122</v>
      </c>
      <c r="H130" s="33">
        <v>707250</v>
      </c>
      <c r="I130" s="33">
        <v>439761</v>
      </c>
    </row>
    <row r="131" spans="1:9" x14ac:dyDescent="0.2">
      <c r="A131" s="188" t="s">
        <v>388</v>
      </c>
      <c r="B131" s="188"/>
      <c r="C131" s="188"/>
      <c r="D131" s="188"/>
      <c r="E131" s="188"/>
      <c r="F131" s="188"/>
      <c r="G131" s="16">
        <v>123</v>
      </c>
      <c r="H131" s="34">
        <f>H75+H96+H103+H115+H130</f>
        <v>216678812</v>
      </c>
      <c r="I131" s="34">
        <f>I75+I96+I103+I115+I130</f>
        <v>213954088</v>
      </c>
    </row>
    <row r="132" spans="1:9" x14ac:dyDescent="0.2">
      <c r="A132" s="203" t="s">
        <v>104</v>
      </c>
      <c r="B132" s="203"/>
      <c r="C132" s="203"/>
      <c r="D132" s="203"/>
      <c r="E132" s="203"/>
      <c r="F132" s="203"/>
      <c r="G132" s="15">
        <v>124</v>
      </c>
      <c r="H132" s="33">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26" top="0.67" bottom="0.7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1" zoomScale="85" zoomScaleNormal="85" zoomScaleSheetLayoutView="110" workbookViewId="0">
      <selection activeCell="H24" sqref="H2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450</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435</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82223027</v>
      </c>
      <c r="I8" s="37">
        <f>SUM(I9:I13)</f>
        <v>41206833</v>
      </c>
      <c r="J8" s="37">
        <f>SUM(J9:J13)</f>
        <v>81282122</v>
      </c>
      <c r="K8" s="37">
        <f>SUM(K9:K13)</f>
        <v>42930530</v>
      </c>
    </row>
    <row r="9" spans="1:11" x14ac:dyDescent="0.2">
      <c r="A9" s="186" t="s">
        <v>121</v>
      </c>
      <c r="B9" s="186"/>
      <c r="C9" s="186"/>
      <c r="D9" s="186"/>
      <c r="E9" s="186"/>
      <c r="F9" s="186"/>
      <c r="G9" s="15">
        <v>126</v>
      </c>
      <c r="H9" s="33">
        <v>11340348</v>
      </c>
      <c r="I9" s="33">
        <v>5582491</v>
      </c>
      <c r="J9" s="33">
        <v>10536963</v>
      </c>
      <c r="K9" s="33">
        <v>5733079</v>
      </c>
    </row>
    <row r="10" spans="1:11" x14ac:dyDescent="0.2">
      <c r="A10" s="186" t="s">
        <v>122</v>
      </c>
      <c r="B10" s="186"/>
      <c r="C10" s="186"/>
      <c r="D10" s="186"/>
      <c r="E10" s="186"/>
      <c r="F10" s="186"/>
      <c r="G10" s="15">
        <v>127</v>
      </c>
      <c r="H10" s="33">
        <v>67095404</v>
      </c>
      <c r="I10" s="33">
        <v>33779684</v>
      </c>
      <c r="J10" s="33">
        <v>66576874</v>
      </c>
      <c r="K10" s="33">
        <v>35454757</v>
      </c>
    </row>
    <row r="11" spans="1:11" x14ac:dyDescent="0.2">
      <c r="A11" s="186" t="s">
        <v>123</v>
      </c>
      <c r="B11" s="186"/>
      <c r="C11" s="186"/>
      <c r="D11" s="186"/>
      <c r="E11" s="186"/>
      <c r="F11" s="186"/>
      <c r="G11" s="15">
        <v>128</v>
      </c>
      <c r="H11" s="33">
        <v>2718496</v>
      </c>
      <c r="I11" s="33">
        <v>1306184</v>
      </c>
      <c r="J11" s="33">
        <v>2814258</v>
      </c>
      <c r="K11" s="33">
        <v>1370581</v>
      </c>
    </row>
    <row r="12" spans="1:11" x14ac:dyDescent="0.2">
      <c r="A12" s="186" t="s">
        <v>124</v>
      </c>
      <c r="B12" s="186"/>
      <c r="C12" s="186"/>
      <c r="D12" s="186"/>
      <c r="E12" s="186"/>
      <c r="F12" s="186"/>
      <c r="G12" s="15">
        <v>129</v>
      </c>
      <c r="H12" s="33">
        <v>71337</v>
      </c>
      <c r="I12" s="33">
        <v>39622</v>
      </c>
      <c r="J12" s="33">
        <v>92630</v>
      </c>
      <c r="K12" s="33">
        <v>45794</v>
      </c>
    </row>
    <row r="13" spans="1:11" x14ac:dyDescent="0.2">
      <c r="A13" s="186" t="s">
        <v>125</v>
      </c>
      <c r="B13" s="186"/>
      <c r="C13" s="186"/>
      <c r="D13" s="186"/>
      <c r="E13" s="186"/>
      <c r="F13" s="186"/>
      <c r="G13" s="15">
        <v>130</v>
      </c>
      <c r="H13" s="33">
        <v>997442</v>
      </c>
      <c r="I13" s="33">
        <v>498852</v>
      </c>
      <c r="J13" s="33">
        <v>1261397</v>
      </c>
      <c r="K13" s="33">
        <v>326319</v>
      </c>
    </row>
    <row r="14" spans="1:11" x14ac:dyDescent="0.2">
      <c r="A14" s="222" t="s">
        <v>126</v>
      </c>
      <c r="B14" s="222"/>
      <c r="C14" s="222"/>
      <c r="D14" s="222"/>
      <c r="E14" s="222"/>
      <c r="F14" s="222"/>
      <c r="G14" s="20">
        <v>131</v>
      </c>
      <c r="H14" s="37">
        <f>H15+H16+H20+H24+H25+H26+H29+H36</f>
        <v>80444380</v>
      </c>
      <c r="I14" s="37">
        <f>I15+I16+I20+I24+I25+I26+I29+I36</f>
        <v>41029777</v>
      </c>
      <c r="J14" s="37">
        <f>J15+J16+J20+J24+J25+J26+J29+J36</f>
        <v>83418929</v>
      </c>
      <c r="K14" s="37">
        <f>K15+K16+K20+K24+K25+K26+K29+K36</f>
        <v>43336077</v>
      </c>
    </row>
    <row r="15" spans="1:11" x14ac:dyDescent="0.2">
      <c r="A15" s="186" t="s">
        <v>108</v>
      </c>
      <c r="B15" s="186"/>
      <c r="C15" s="186"/>
      <c r="D15" s="186"/>
      <c r="E15" s="186"/>
      <c r="F15" s="186"/>
      <c r="G15" s="15">
        <v>132</v>
      </c>
      <c r="H15" s="33">
        <v>-1129303</v>
      </c>
      <c r="I15" s="33">
        <v>938773</v>
      </c>
      <c r="J15" s="33">
        <v>-692150</v>
      </c>
      <c r="K15" s="33">
        <v>707935</v>
      </c>
    </row>
    <row r="16" spans="1:11" x14ac:dyDescent="0.2">
      <c r="A16" s="231" t="s">
        <v>127</v>
      </c>
      <c r="B16" s="231"/>
      <c r="C16" s="231"/>
      <c r="D16" s="231"/>
      <c r="E16" s="231"/>
      <c r="F16" s="231"/>
      <c r="G16" s="20">
        <v>133</v>
      </c>
      <c r="H16" s="37">
        <f>SUM(H17:H19)</f>
        <v>59910292</v>
      </c>
      <c r="I16" s="37">
        <f>SUM(I17:I19)</f>
        <v>29061395</v>
      </c>
      <c r="J16" s="37">
        <f>SUM(J17:J19)</f>
        <v>61441216</v>
      </c>
      <c r="K16" s="37">
        <f>SUM(K17:K19)</f>
        <v>30830266</v>
      </c>
    </row>
    <row r="17" spans="1:11" x14ac:dyDescent="0.2">
      <c r="A17" s="228" t="s">
        <v>128</v>
      </c>
      <c r="B17" s="228"/>
      <c r="C17" s="228"/>
      <c r="D17" s="228"/>
      <c r="E17" s="228"/>
      <c r="F17" s="228"/>
      <c r="G17" s="15">
        <v>134</v>
      </c>
      <c r="H17" s="33">
        <v>43942286</v>
      </c>
      <c r="I17" s="33">
        <v>20878598</v>
      </c>
      <c r="J17" s="33">
        <v>39369148</v>
      </c>
      <c r="K17" s="33">
        <v>20297379</v>
      </c>
    </row>
    <row r="18" spans="1:11" x14ac:dyDescent="0.2">
      <c r="A18" s="228" t="s">
        <v>129</v>
      </c>
      <c r="B18" s="228"/>
      <c r="C18" s="228"/>
      <c r="D18" s="228"/>
      <c r="E18" s="228"/>
      <c r="F18" s="228"/>
      <c r="G18" s="15">
        <v>135</v>
      </c>
      <c r="H18" s="33">
        <v>1818870</v>
      </c>
      <c r="I18" s="33">
        <v>975751</v>
      </c>
      <c r="J18" s="33">
        <v>5849385</v>
      </c>
      <c r="K18" s="33">
        <v>2207065</v>
      </c>
    </row>
    <row r="19" spans="1:11" x14ac:dyDescent="0.2">
      <c r="A19" s="228" t="s">
        <v>130</v>
      </c>
      <c r="B19" s="228"/>
      <c r="C19" s="228"/>
      <c r="D19" s="228"/>
      <c r="E19" s="228"/>
      <c r="F19" s="228"/>
      <c r="G19" s="15">
        <v>136</v>
      </c>
      <c r="H19" s="33">
        <v>14149136</v>
      </c>
      <c r="I19" s="33">
        <v>7207046</v>
      </c>
      <c r="J19" s="33">
        <v>16222683</v>
      </c>
      <c r="K19" s="33">
        <v>8325822</v>
      </c>
    </row>
    <row r="20" spans="1:11" x14ac:dyDescent="0.2">
      <c r="A20" s="231" t="s">
        <v>131</v>
      </c>
      <c r="B20" s="231"/>
      <c r="C20" s="231"/>
      <c r="D20" s="231"/>
      <c r="E20" s="231"/>
      <c r="F20" s="231"/>
      <c r="G20" s="20">
        <v>137</v>
      </c>
      <c r="H20" s="37">
        <f>SUM(H21:H23)</f>
        <v>14504551</v>
      </c>
      <c r="I20" s="37">
        <f>SUM(I21:I23)</f>
        <v>7268047</v>
      </c>
      <c r="J20" s="37">
        <f>SUM(J21:J23)</f>
        <v>14926813</v>
      </c>
      <c r="K20" s="37">
        <f>SUM(K21:K23)</f>
        <v>7529423</v>
      </c>
    </row>
    <row r="21" spans="1:11" x14ac:dyDescent="0.2">
      <c r="A21" s="228" t="s">
        <v>109</v>
      </c>
      <c r="B21" s="228"/>
      <c r="C21" s="228"/>
      <c r="D21" s="228"/>
      <c r="E21" s="228"/>
      <c r="F21" s="228"/>
      <c r="G21" s="15">
        <v>138</v>
      </c>
      <c r="H21" s="33">
        <v>9574624</v>
      </c>
      <c r="I21" s="33">
        <v>4793122</v>
      </c>
      <c r="J21" s="33">
        <v>9908829</v>
      </c>
      <c r="K21" s="33">
        <v>4997174</v>
      </c>
    </row>
    <row r="22" spans="1:11" x14ac:dyDescent="0.2">
      <c r="A22" s="228" t="s">
        <v>110</v>
      </c>
      <c r="B22" s="228"/>
      <c r="C22" s="228"/>
      <c r="D22" s="228"/>
      <c r="E22" s="228"/>
      <c r="F22" s="228"/>
      <c r="G22" s="15">
        <v>139</v>
      </c>
      <c r="H22" s="33">
        <v>2822720</v>
      </c>
      <c r="I22" s="33">
        <v>1413761</v>
      </c>
      <c r="J22" s="33">
        <v>2940418</v>
      </c>
      <c r="K22" s="33">
        <v>1479336</v>
      </c>
    </row>
    <row r="23" spans="1:11" x14ac:dyDescent="0.2">
      <c r="A23" s="228" t="s">
        <v>111</v>
      </c>
      <c r="B23" s="228"/>
      <c r="C23" s="228"/>
      <c r="D23" s="228"/>
      <c r="E23" s="228"/>
      <c r="F23" s="228"/>
      <c r="G23" s="15">
        <v>140</v>
      </c>
      <c r="H23" s="33">
        <v>2107207</v>
      </c>
      <c r="I23" s="33">
        <v>1061164</v>
      </c>
      <c r="J23" s="33">
        <v>2077566</v>
      </c>
      <c r="K23" s="33">
        <v>1052913</v>
      </c>
    </row>
    <row r="24" spans="1:11" x14ac:dyDescent="0.2">
      <c r="A24" s="186" t="s">
        <v>112</v>
      </c>
      <c r="B24" s="186"/>
      <c r="C24" s="186"/>
      <c r="D24" s="186"/>
      <c r="E24" s="186"/>
      <c r="F24" s="186"/>
      <c r="G24" s="15">
        <v>141</v>
      </c>
      <c r="H24" s="33">
        <v>3085912</v>
      </c>
      <c r="I24" s="33">
        <v>1545665</v>
      </c>
      <c r="J24" s="33">
        <v>3641597</v>
      </c>
      <c r="K24" s="33">
        <v>1849161</v>
      </c>
    </row>
    <row r="25" spans="1:11" x14ac:dyDescent="0.2">
      <c r="A25" s="186" t="s">
        <v>113</v>
      </c>
      <c r="B25" s="186"/>
      <c r="C25" s="186"/>
      <c r="D25" s="186"/>
      <c r="E25" s="186"/>
      <c r="F25" s="186"/>
      <c r="G25" s="15">
        <v>142</v>
      </c>
      <c r="H25" s="33">
        <v>3505198</v>
      </c>
      <c r="I25" s="33">
        <v>1903890</v>
      </c>
      <c r="J25" s="33">
        <v>3701885</v>
      </c>
      <c r="K25" s="33">
        <v>2293642</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567730</v>
      </c>
      <c r="I36" s="33">
        <v>312007</v>
      </c>
      <c r="J36" s="33">
        <v>399568</v>
      </c>
      <c r="K36" s="33">
        <v>125650</v>
      </c>
    </row>
    <row r="37" spans="1:11" x14ac:dyDescent="0.2">
      <c r="A37" s="222" t="s">
        <v>142</v>
      </c>
      <c r="B37" s="222"/>
      <c r="C37" s="222"/>
      <c r="D37" s="222"/>
      <c r="E37" s="222"/>
      <c r="F37" s="222"/>
      <c r="G37" s="20">
        <v>154</v>
      </c>
      <c r="H37" s="37">
        <f>SUM(H38:H47)</f>
        <v>439039</v>
      </c>
      <c r="I37" s="37">
        <f>SUM(I38:I47)</f>
        <v>224745</v>
      </c>
      <c r="J37" s="37">
        <f>SUM(J38:J47)</f>
        <v>281148</v>
      </c>
      <c r="K37" s="37">
        <f>SUM(K38:K47)</f>
        <v>128269</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386803</v>
      </c>
      <c r="I40" s="33">
        <v>193686</v>
      </c>
      <c r="J40" s="33">
        <v>260350</v>
      </c>
      <c r="K40" s="33">
        <v>124356</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30</v>
      </c>
      <c r="I44" s="33">
        <v>27</v>
      </c>
      <c r="J44" s="33">
        <v>8</v>
      </c>
      <c r="K44" s="33">
        <v>3</v>
      </c>
    </row>
    <row r="45" spans="1:11" x14ac:dyDescent="0.2">
      <c r="A45" s="186" t="s">
        <v>150</v>
      </c>
      <c r="B45" s="186"/>
      <c r="C45" s="186"/>
      <c r="D45" s="186"/>
      <c r="E45" s="186"/>
      <c r="F45" s="186"/>
      <c r="G45" s="15">
        <v>162</v>
      </c>
      <c r="H45" s="33">
        <v>46206</v>
      </c>
      <c r="I45" s="33">
        <v>28032</v>
      </c>
      <c r="J45" s="33">
        <v>14790</v>
      </c>
      <c r="K45" s="33">
        <v>910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6000</v>
      </c>
      <c r="I47" s="33">
        <v>3000</v>
      </c>
      <c r="J47" s="33">
        <v>6000</v>
      </c>
      <c r="K47" s="33">
        <v>3000</v>
      </c>
    </row>
    <row r="48" spans="1:11" x14ac:dyDescent="0.2">
      <c r="A48" s="222" t="s">
        <v>153</v>
      </c>
      <c r="B48" s="222"/>
      <c r="C48" s="222"/>
      <c r="D48" s="222"/>
      <c r="E48" s="222"/>
      <c r="F48" s="222"/>
      <c r="G48" s="20">
        <v>165</v>
      </c>
      <c r="H48" s="37">
        <f>SUM(H49:H55)</f>
        <v>487216</v>
      </c>
      <c r="I48" s="37">
        <f>SUM(I49:I55)</f>
        <v>258413</v>
      </c>
      <c r="J48" s="37">
        <f>SUM(J49:J55)</f>
        <v>435300</v>
      </c>
      <c r="K48" s="37">
        <f>SUM(K49:K55)</f>
        <v>228082</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374952</v>
      </c>
      <c r="I51" s="33">
        <v>194321</v>
      </c>
      <c r="J51" s="33">
        <v>371787</v>
      </c>
      <c r="K51" s="33">
        <v>198418</v>
      </c>
    </row>
    <row r="52" spans="1:11" x14ac:dyDescent="0.2">
      <c r="A52" s="223" t="s">
        <v>157</v>
      </c>
      <c r="B52" s="223"/>
      <c r="C52" s="223"/>
      <c r="D52" s="223"/>
      <c r="E52" s="223"/>
      <c r="F52" s="223"/>
      <c r="G52" s="15">
        <v>169</v>
      </c>
      <c r="H52" s="33">
        <v>112264</v>
      </c>
      <c r="I52" s="33">
        <v>64092</v>
      </c>
      <c r="J52" s="33">
        <v>63513</v>
      </c>
      <c r="K52" s="33">
        <v>29664</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82662066</v>
      </c>
      <c r="I60" s="37">
        <f t="shared" ref="I60:K60" si="0">I8+I37+I56+I57</f>
        <v>41431578</v>
      </c>
      <c r="J60" s="37">
        <f t="shared" si="0"/>
        <v>81563270</v>
      </c>
      <c r="K60" s="37">
        <f t="shared" si="0"/>
        <v>43058799</v>
      </c>
    </row>
    <row r="61" spans="1:11" x14ac:dyDescent="0.2">
      <c r="A61" s="222" t="s">
        <v>166</v>
      </c>
      <c r="B61" s="222"/>
      <c r="C61" s="222"/>
      <c r="D61" s="222"/>
      <c r="E61" s="222"/>
      <c r="F61" s="222"/>
      <c r="G61" s="20">
        <v>178</v>
      </c>
      <c r="H61" s="37">
        <f>H14+H48+H58+H59</f>
        <v>80931596</v>
      </c>
      <c r="I61" s="37">
        <f t="shared" ref="I61:K61" si="1">I14+I48+I58+I59</f>
        <v>41288190</v>
      </c>
      <c r="J61" s="37">
        <f t="shared" si="1"/>
        <v>83854229</v>
      </c>
      <c r="K61" s="37">
        <f t="shared" si="1"/>
        <v>43564159</v>
      </c>
    </row>
    <row r="62" spans="1:11" x14ac:dyDescent="0.2">
      <c r="A62" s="222" t="s">
        <v>167</v>
      </c>
      <c r="B62" s="222"/>
      <c r="C62" s="222"/>
      <c r="D62" s="222"/>
      <c r="E62" s="222"/>
      <c r="F62" s="222"/>
      <c r="G62" s="20">
        <v>179</v>
      </c>
      <c r="H62" s="37">
        <f>H60-H61</f>
        <v>1730470</v>
      </c>
      <c r="I62" s="37">
        <f t="shared" ref="I62:K62" si="2">I60-I61</f>
        <v>143388</v>
      </c>
      <c r="J62" s="37">
        <f t="shared" si="2"/>
        <v>-2290959</v>
      </c>
      <c r="K62" s="37">
        <f t="shared" si="2"/>
        <v>-505360</v>
      </c>
    </row>
    <row r="63" spans="1:11" x14ac:dyDescent="0.2">
      <c r="A63" s="209" t="s">
        <v>168</v>
      </c>
      <c r="B63" s="209"/>
      <c r="C63" s="209"/>
      <c r="D63" s="209"/>
      <c r="E63" s="209"/>
      <c r="F63" s="209"/>
      <c r="G63" s="20">
        <v>180</v>
      </c>
      <c r="H63" s="37">
        <f>+IF((H60-H61)&gt;0,(H60-H61),0)</f>
        <v>1730470</v>
      </c>
      <c r="I63" s="37">
        <f t="shared" ref="I63:K63" si="3">+IF((I60-I61)&gt;0,(I60-I61),0)</f>
        <v>143388</v>
      </c>
      <c r="J63" s="37">
        <f t="shared" si="3"/>
        <v>0</v>
      </c>
      <c r="K63" s="37">
        <f t="shared" si="3"/>
        <v>0</v>
      </c>
    </row>
    <row r="64" spans="1:11" x14ac:dyDescent="0.2">
      <c r="A64" s="209" t="s">
        <v>169</v>
      </c>
      <c r="B64" s="209"/>
      <c r="C64" s="209"/>
      <c r="D64" s="209"/>
      <c r="E64" s="209"/>
      <c r="F64" s="209"/>
      <c r="G64" s="20">
        <v>181</v>
      </c>
      <c r="H64" s="37">
        <f>+IF((H60-H61)&lt;0,(H60-H61),0)</f>
        <v>0</v>
      </c>
      <c r="I64" s="37">
        <f t="shared" ref="I64:K64" si="4">+IF((I60-I61)&lt;0,(I60-I61),0)</f>
        <v>0</v>
      </c>
      <c r="J64" s="37">
        <f t="shared" si="4"/>
        <v>-2290959</v>
      </c>
      <c r="K64" s="37">
        <f t="shared" si="4"/>
        <v>-505360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1730470</v>
      </c>
      <c r="I66" s="37">
        <f t="shared" ref="I66:K66" si="5">I62-I65</f>
        <v>143388</v>
      </c>
      <c r="J66" s="37">
        <f t="shared" si="5"/>
        <v>-2290959</v>
      </c>
      <c r="K66" s="37">
        <f t="shared" si="5"/>
        <v>-505360</v>
      </c>
    </row>
    <row r="67" spans="1:11" x14ac:dyDescent="0.2">
      <c r="A67" s="209" t="s">
        <v>171</v>
      </c>
      <c r="B67" s="209"/>
      <c r="C67" s="209"/>
      <c r="D67" s="209"/>
      <c r="E67" s="209"/>
      <c r="F67" s="209"/>
      <c r="G67" s="20">
        <v>184</v>
      </c>
      <c r="H67" s="37">
        <f>+IF((H62-H65)&gt;0,(H62-H65),0)</f>
        <v>1730470</v>
      </c>
      <c r="I67" s="37">
        <f t="shared" ref="I67:K67" si="6">+IF((I62-I65)&gt;0,(I62-I65),0)</f>
        <v>143388</v>
      </c>
      <c r="J67" s="37">
        <f t="shared" si="6"/>
        <v>0</v>
      </c>
      <c r="K67" s="37">
        <f t="shared" si="6"/>
        <v>0</v>
      </c>
    </row>
    <row r="68" spans="1:11" x14ac:dyDescent="0.2">
      <c r="A68" s="209" t="s">
        <v>172</v>
      </c>
      <c r="B68" s="209"/>
      <c r="C68" s="209"/>
      <c r="D68" s="209"/>
      <c r="E68" s="209"/>
      <c r="F68" s="209"/>
      <c r="G68" s="20">
        <v>185</v>
      </c>
      <c r="H68" s="37">
        <f>+IF((H62-H65)&lt;0,(H62-H65),0)</f>
        <v>0</v>
      </c>
      <c r="I68" s="37">
        <f t="shared" ref="I68:K68" si="7">+IF((I62-I65)&lt;0,(I62-I65),0)</f>
        <v>0</v>
      </c>
      <c r="J68" s="37">
        <f t="shared" si="7"/>
        <v>-2290959</v>
      </c>
      <c r="K68" s="37">
        <f t="shared" si="7"/>
        <v>-505360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122">
        <v>0</v>
      </c>
      <c r="K74" s="122">
        <v>0</v>
      </c>
    </row>
    <row r="75" spans="1:11" x14ac:dyDescent="0.2">
      <c r="A75" s="209" t="s">
        <v>179</v>
      </c>
      <c r="B75" s="209"/>
      <c r="C75" s="209"/>
      <c r="D75" s="209"/>
      <c r="E75" s="209"/>
      <c r="F75" s="209"/>
      <c r="G75" s="20">
        <v>191</v>
      </c>
      <c r="H75" s="122">
        <v>0</v>
      </c>
      <c r="I75" s="122">
        <v>0</v>
      </c>
      <c r="J75" s="122">
        <v>0</v>
      </c>
      <c r="K75" s="122">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0</v>
      </c>
      <c r="I77" s="122">
        <v>0</v>
      </c>
      <c r="J77" s="122">
        <v>0</v>
      </c>
      <c r="K77" s="122">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0</v>
      </c>
      <c r="I81" s="122">
        <v>0</v>
      </c>
      <c r="J81" s="122">
        <v>0</v>
      </c>
      <c r="K81" s="122">
        <v>0</v>
      </c>
    </row>
    <row r="82" spans="1:11" x14ac:dyDescent="0.2">
      <c r="A82" s="209" t="s">
        <v>186</v>
      </c>
      <c r="B82" s="209"/>
      <c r="C82" s="209"/>
      <c r="D82" s="209"/>
      <c r="E82" s="209"/>
      <c r="F82" s="209"/>
      <c r="G82" s="20">
        <v>197</v>
      </c>
      <c r="H82" s="122">
        <v>0</v>
      </c>
      <c r="I82" s="122">
        <v>0</v>
      </c>
      <c r="J82" s="122">
        <v>0</v>
      </c>
      <c r="K82" s="122">
        <v>0</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1730740</v>
      </c>
      <c r="I89" s="40">
        <v>143388</v>
      </c>
      <c r="J89" s="40">
        <v>-2290959</v>
      </c>
      <c r="K89" s="40">
        <v>-505360</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1730740</v>
      </c>
      <c r="I101" s="39">
        <f>I89+I100</f>
        <v>143388</v>
      </c>
      <c r="J101" s="39">
        <f>J89+J100</f>
        <v>-2290959</v>
      </c>
      <c r="K101" s="39">
        <f>K89+K100</f>
        <v>-505360</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 right="0.17" top="0.76" bottom="0.9"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40" zoomScaleNormal="100" zoomScaleSheetLayoutView="4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452</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435</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1730470</v>
      </c>
      <c r="I8" s="43">
        <v>-2290959</v>
      </c>
    </row>
    <row r="9" spans="1:9" ht="12.75" customHeight="1" x14ac:dyDescent="0.2">
      <c r="A9" s="247" t="s">
        <v>211</v>
      </c>
      <c r="B9" s="248"/>
      <c r="C9" s="248"/>
      <c r="D9" s="248"/>
      <c r="E9" s="248"/>
      <c r="F9" s="249"/>
      <c r="G9" s="25">
        <v>2</v>
      </c>
      <c r="H9" s="44">
        <f>H10+H11+H12+H13+H14+H15+H16+H17</f>
        <v>3063292</v>
      </c>
      <c r="I9" s="44">
        <f>I10+I11+I12+I13+I14+I15+I16+I17</f>
        <v>3753026</v>
      </c>
    </row>
    <row r="10" spans="1:9" ht="12.75" customHeight="1" x14ac:dyDescent="0.2">
      <c r="A10" s="239" t="s">
        <v>212</v>
      </c>
      <c r="B10" s="240"/>
      <c r="C10" s="240"/>
      <c r="D10" s="240"/>
      <c r="E10" s="240"/>
      <c r="F10" s="241"/>
      <c r="G10" s="26">
        <v>3</v>
      </c>
      <c r="H10" s="45">
        <v>3085912</v>
      </c>
      <c r="I10" s="45">
        <v>3641597</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-386832</v>
      </c>
      <c r="I13" s="45">
        <v>-260358</v>
      </c>
    </row>
    <row r="14" spans="1:9" ht="12.75" customHeight="1" x14ac:dyDescent="0.2">
      <c r="A14" s="239" t="s">
        <v>216</v>
      </c>
      <c r="B14" s="240"/>
      <c r="C14" s="240"/>
      <c r="D14" s="240"/>
      <c r="E14" s="240"/>
      <c r="F14" s="241"/>
      <c r="G14" s="26">
        <v>7</v>
      </c>
      <c r="H14" s="45">
        <v>364212</v>
      </c>
      <c r="I14" s="45">
        <v>371787</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4793762</v>
      </c>
      <c r="I18" s="44">
        <f>I8+I9</f>
        <v>1462067</v>
      </c>
    </row>
    <row r="19" spans="1:9" ht="12.75" customHeight="1" x14ac:dyDescent="0.2">
      <c r="A19" s="247" t="s">
        <v>220</v>
      </c>
      <c r="B19" s="248"/>
      <c r="C19" s="248"/>
      <c r="D19" s="248"/>
      <c r="E19" s="248"/>
      <c r="F19" s="249"/>
      <c r="G19" s="25">
        <v>12</v>
      </c>
      <c r="H19" s="44">
        <f>H20+H21+H22+H23</f>
        <v>-3664659</v>
      </c>
      <c r="I19" s="44">
        <f>I20+I21+I22+I23</f>
        <v>1445617</v>
      </c>
    </row>
    <row r="20" spans="1:9" ht="12.75" customHeight="1" x14ac:dyDescent="0.2">
      <c r="A20" s="239" t="s">
        <v>221</v>
      </c>
      <c r="B20" s="240"/>
      <c r="C20" s="240"/>
      <c r="D20" s="240"/>
      <c r="E20" s="240"/>
      <c r="F20" s="241"/>
      <c r="G20" s="26">
        <v>13</v>
      </c>
      <c r="H20" s="45">
        <v>1965843</v>
      </c>
      <c r="I20" s="45">
        <v>-4496752</v>
      </c>
    </row>
    <row r="21" spans="1:9" ht="12.75" customHeight="1" x14ac:dyDescent="0.2">
      <c r="A21" s="239" t="s">
        <v>222</v>
      </c>
      <c r="B21" s="240"/>
      <c r="C21" s="240"/>
      <c r="D21" s="240"/>
      <c r="E21" s="240"/>
      <c r="F21" s="241"/>
      <c r="G21" s="26">
        <v>14</v>
      </c>
      <c r="H21" s="45">
        <v>-2249273</v>
      </c>
      <c r="I21" s="45">
        <v>10846432</v>
      </c>
    </row>
    <row r="22" spans="1:9" ht="12.75" customHeight="1" x14ac:dyDescent="0.2">
      <c r="A22" s="239" t="s">
        <v>223</v>
      </c>
      <c r="B22" s="240"/>
      <c r="C22" s="240"/>
      <c r="D22" s="240"/>
      <c r="E22" s="240"/>
      <c r="F22" s="241"/>
      <c r="G22" s="26">
        <v>15</v>
      </c>
      <c r="H22" s="45">
        <v>-1786305</v>
      </c>
      <c r="I22" s="45">
        <v>1442856</v>
      </c>
    </row>
    <row r="23" spans="1:9" ht="12.75" customHeight="1" x14ac:dyDescent="0.2">
      <c r="A23" s="239" t="s">
        <v>224</v>
      </c>
      <c r="B23" s="240"/>
      <c r="C23" s="240"/>
      <c r="D23" s="240"/>
      <c r="E23" s="240"/>
      <c r="F23" s="241"/>
      <c r="G23" s="26">
        <v>16</v>
      </c>
      <c r="H23" s="45">
        <v>-1594924</v>
      </c>
      <c r="I23" s="45">
        <v>-6346919</v>
      </c>
    </row>
    <row r="24" spans="1:9" ht="12.75" customHeight="1" x14ac:dyDescent="0.2">
      <c r="A24" s="244" t="s">
        <v>225</v>
      </c>
      <c r="B24" s="245"/>
      <c r="C24" s="245"/>
      <c r="D24" s="245"/>
      <c r="E24" s="245"/>
      <c r="F24" s="246"/>
      <c r="G24" s="25">
        <v>17</v>
      </c>
      <c r="H24" s="44">
        <f>H18+H19</f>
        <v>1129103</v>
      </c>
      <c r="I24" s="44">
        <f>I18+I19</f>
        <v>2907684</v>
      </c>
    </row>
    <row r="25" spans="1:9" ht="12.75" customHeight="1" x14ac:dyDescent="0.2">
      <c r="A25" s="235" t="s">
        <v>226</v>
      </c>
      <c r="B25" s="236"/>
      <c r="C25" s="236"/>
      <c r="D25" s="236"/>
      <c r="E25" s="236"/>
      <c r="F25" s="237"/>
      <c r="G25" s="26">
        <v>18</v>
      </c>
      <c r="H25" s="45">
        <v>-303225</v>
      </c>
      <c r="I25" s="45">
        <v>-274405</v>
      </c>
    </row>
    <row r="26" spans="1:9" ht="12.75" customHeight="1" x14ac:dyDescent="0.2">
      <c r="A26" s="235" t="s">
        <v>227</v>
      </c>
      <c r="B26" s="236"/>
      <c r="C26" s="236"/>
      <c r="D26" s="236"/>
      <c r="E26" s="236"/>
      <c r="F26" s="237"/>
      <c r="G26" s="26">
        <v>19</v>
      </c>
      <c r="H26" s="45">
        <v>-654351</v>
      </c>
      <c r="I26" s="45">
        <v>-568175</v>
      </c>
    </row>
    <row r="27" spans="1:9" ht="25.9" customHeight="1" x14ac:dyDescent="0.2">
      <c r="A27" s="262" t="s">
        <v>228</v>
      </c>
      <c r="B27" s="263"/>
      <c r="C27" s="263"/>
      <c r="D27" s="263"/>
      <c r="E27" s="263"/>
      <c r="F27" s="264"/>
      <c r="G27" s="27">
        <v>20</v>
      </c>
      <c r="H27" s="46">
        <f>H24+H25+H26</f>
        <v>171527</v>
      </c>
      <c r="I27" s="46">
        <f>I24+I25+I26</f>
        <v>2065104</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81832</v>
      </c>
    </row>
    <row r="30" spans="1:9" ht="12.75" customHeight="1" x14ac:dyDescent="0.2">
      <c r="A30" s="235" t="s">
        <v>231</v>
      </c>
      <c r="B30" s="236"/>
      <c r="C30" s="236"/>
      <c r="D30" s="236"/>
      <c r="E30" s="236"/>
      <c r="F30" s="237"/>
      <c r="G30" s="26">
        <v>22</v>
      </c>
      <c r="H30" s="47">
        <v>0</v>
      </c>
      <c r="I30" s="48">
        <v>0</v>
      </c>
    </row>
    <row r="31" spans="1:9" ht="12.75" customHeight="1" x14ac:dyDescent="0.2">
      <c r="A31" s="235" t="s">
        <v>232</v>
      </c>
      <c r="B31" s="236"/>
      <c r="C31" s="236"/>
      <c r="D31" s="236"/>
      <c r="E31" s="236"/>
      <c r="F31" s="237"/>
      <c r="G31" s="26">
        <v>23</v>
      </c>
      <c r="H31" s="47">
        <v>0</v>
      </c>
      <c r="I31" s="48">
        <v>0</v>
      </c>
    </row>
    <row r="32" spans="1:9" ht="12.75" customHeight="1" x14ac:dyDescent="0.2">
      <c r="A32" s="235" t="s">
        <v>233</v>
      </c>
      <c r="B32" s="236"/>
      <c r="C32" s="236"/>
      <c r="D32" s="236"/>
      <c r="E32" s="236"/>
      <c r="F32" s="237"/>
      <c r="G32" s="26">
        <v>24</v>
      </c>
      <c r="H32" s="47">
        <v>0</v>
      </c>
      <c r="I32" s="48">
        <v>0</v>
      </c>
    </row>
    <row r="33" spans="1:9" ht="12.75" customHeight="1" x14ac:dyDescent="0.2">
      <c r="A33" s="235" t="s">
        <v>234</v>
      </c>
      <c r="B33" s="236"/>
      <c r="C33" s="236"/>
      <c r="D33" s="236"/>
      <c r="E33" s="236"/>
      <c r="F33" s="237"/>
      <c r="G33" s="26">
        <v>25</v>
      </c>
      <c r="H33" s="47">
        <v>0</v>
      </c>
      <c r="I33" s="48">
        <v>0</v>
      </c>
    </row>
    <row r="34" spans="1:9" ht="12.75" customHeight="1" x14ac:dyDescent="0.2">
      <c r="A34" s="235" t="s">
        <v>235</v>
      </c>
      <c r="B34" s="236"/>
      <c r="C34" s="236"/>
      <c r="D34" s="236"/>
      <c r="E34" s="236"/>
      <c r="F34" s="237"/>
      <c r="G34" s="26">
        <v>26</v>
      </c>
      <c r="H34" s="47">
        <v>0</v>
      </c>
      <c r="I34" s="48">
        <v>0</v>
      </c>
    </row>
    <row r="35" spans="1:9" ht="26.45" customHeight="1" x14ac:dyDescent="0.2">
      <c r="A35" s="244" t="s">
        <v>236</v>
      </c>
      <c r="B35" s="245"/>
      <c r="C35" s="245"/>
      <c r="D35" s="245"/>
      <c r="E35" s="245"/>
      <c r="F35" s="246"/>
      <c r="G35" s="25">
        <v>27</v>
      </c>
      <c r="H35" s="49">
        <f>H29+H30+H31+H32+H33+H34</f>
        <v>0</v>
      </c>
      <c r="I35" s="49">
        <f>I29+I30+I31+I32+I33+I34</f>
        <v>81832</v>
      </c>
    </row>
    <row r="36" spans="1:9" ht="22.9" customHeight="1" x14ac:dyDescent="0.2">
      <c r="A36" s="235" t="s">
        <v>237</v>
      </c>
      <c r="B36" s="236"/>
      <c r="C36" s="236"/>
      <c r="D36" s="236"/>
      <c r="E36" s="236"/>
      <c r="F36" s="237"/>
      <c r="G36" s="26">
        <v>28</v>
      </c>
      <c r="H36" s="48">
        <v>-3152190</v>
      </c>
      <c r="I36" s="48">
        <v>-1673170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-3152190</v>
      </c>
      <c r="I41" s="49">
        <f>I36+I37+I38+I39+I40</f>
        <v>-1673170</v>
      </c>
    </row>
    <row r="42" spans="1:9" ht="29.45" customHeight="1" x14ac:dyDescent="0.2">
      <c r="A42" s="262" t="s">
        <v>243</v>
      </c>
      <c r="B42" s="263"/>
      <c r="C42" s="263"/>
      <c r="D42" s="263"/>
      <c r="E42" s="263"/>
      <c r="F42" s="264"/>
      <c r="G42" s="27">
        <v>34</v>
      </c>
      <c r="H42" s="50">
        <f>H35+H41</f>
        <v>-3152190</v>
      </c>
      <c r="I42" s="50">
        <f>I35+I41</f>
        <v>-1591338</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5643310</v>
      </c>
      <c r="I46" s="48">
        <v>4228924</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5643310</v>
      </c>
      <c r="I48" s="49">
        <f>I44+I45+I46+I47</f>
        <v>4228924</v>
      </c>
    </row>
    <row r="49" spans="1:9" ht="24.6" customHeight="1" x14ac:dyDescent="0.2">
      <c r="A49" s="235" t="s">
        <v>389</v>
      </c>
      <c r="B49" s="236"/>
      <c r="C49" s="236"/>
      <c r="D49" s="236"/>
      <c r="E49" s="236"/>
      <c r="F49" s="237"/>
      <c r="G49" s="26">
        <v>40</v>
      </c>
      <c r="H49" s="48">
        <v>-4514422</v>
      </c>
      <c r="I49" s="48">
        <v>-5652164</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-406366</v>
      </c>
      <c r="I51" s="48">
        <v>-330775</v>
      </c>
    </row>
    <row r="52" spans="1:9" ht="22.9" customHeight="1" x14ac:dyDescent="0.2">
      <c r="A52" s="235" t="s">
        <v>252</v>
      </c>
      <c r="B52" s="236"/>
      <c r="C52" s="236"/>
      <c r="D52" s="236"/>
      <c r="E52" s="236"/>
      <c r="F52" s="237"/>
      <c r="G52" s="26">
        <v>43</v>
      </c>
      <c r="H52" s="48">
        <v>-113850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-5034638</v>
      </c>
      <c r="I54" s="49">
        <f>I49+I50+I51+I52+I53</f>
        <v>-5982939</v>
      </c>
    </row>
    <row r="55" spans="1:9" ht="29.45" customHeight="1" x14ac:dyDescent="0.2">
      <c r="A55" s="265" t="s">
        <v>255</v>
      </c>
      <c r="B55" s="266"/>
      <c r="C55" s="266"/>
      <c r="D55" s="266"/>
      <c r="E55" s="266"/>
      <c r="F55" s="267"/>
      <c r="G55" s="25">
        <v>46</v>
      </c>
      <c r="H55" s="49">
        <f>H48+H54</f>
        <v>608672</v>
      </c>
      <c r="I55" s="49">
        <f>I48+I54</f>
        <v>-1754015</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-2371991</v>
      </c>
      <c r="I57" s="49">
        <f>I27+I42+I55+I56</f>
        <v>-1280249</v>
      </c>
    </row>
    <row r="58" spans="1:9" x14ac:dyDescent="0.2">
      <c r="A58" s="268" t="s">
        <v>258</v>
      </c>
      <c r="B58" s="269"/>
      <c r="C58" s="269"/>
      <c r="D58" s="269"/>
      <c r="E58" s="269"/>
      <c r="F58" s="270"/>
      <c r="G58" s="26">
        <v>49</v>
      </c>
      <c r="H58" s="48">
        <v>2753551</v>
      </c>
      <c r="I58" s="48">
        <v>1720749</v>
      </c>
    </row>
    <row r="59" spans="1:9" ht="31.15" customHeight="1" x14ac:dyDescent="0.2">
      <c r="A59" s="262" t="s">
        <v>259</v>
      </c>
      <c r="B59" s="263"/>
      <c r="C59" s="263"/>
      <c r="D59" s="263"/>
      <c r="E59" s="263"/>
      <c r="F59" s="264"/>
      <c r="G59" s="27">
        <v>50</v>
      </c>
      <c r="H59" s="50">
        <f>H57+H58</f>
        <v>381560</v>
      </c>
      <c r="I59" s="50">
        <f>I57+I58</f>
        <v>440500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2">
        <v>0</v>
      </c>
      <c r="I9" s="52">
        <v>0</v>
      </c>
    </row>
    <row r="10" spans="1:9" x14ac:dyDescent="0.2">
      <c r="A10" s="272" t="s">
        <v>263</v>
      </c>
      <c r="B10" s="272"/>
      <c r="C10" s="272"/>
      <c r="D10" s="272"/>
      <c r="E10" s="272"/>
      <c r="F10" s="272"/>
      <c r="G10" s="30">
        <v>3</v>
      </c>
      <c r="H10" s="52">
        <v>0</v>
      </c>
      <c r="I10" s="52">
        <v>0</v>
      </c>
    </row>
    <row r="11" spans="1:9" x14ac:dyDescent="0.2">
      <c r="A11" s="272" t="s">
        <v>264</v>
      </c>
      <c r="B11" s="272"/>
      <c r="C11" s="272"/>
      <c r="D11" s="272"/>
      <c r="E11" s="272"/>
      <c r="F11" s="272"/>
      <c r="G11" s="30">
        <v>4</v>
      </c>
      <c r="H11" s="52">
        <v>0</v>
      </c>
      <c r="I11" s="52">
        <v>0</v>
      </c>
    </row>
    <row r="12" spans="1:9" x14ac:dyDescent="0.2">
      <c r="A12" s="272" t="s">
        <v>265</v>
      </c>
      <c r="B12" s="272"/>
      <c r="C12" s="272"/>
      <c r="D12" s="272"/>
      <c r="E12" s="272"/>
      <c r="F12" s="272"/>
      <c r="G12" s="30">
        <v>5</v>
      </c>
      <c r="H12" s="52">
        <v>0</v>
      </c>
      <c r="I12" s="52">
        <v>0</v>
      </c>
    </row>
    <row r="13" spans="1:9" x14ac:dyDescent="0.2">
      <c r="A13" s="272" t="s">
        <v>266</v>
      </c>
      <c r="B13" s="272"/>
      <c r="C13" s="272"/>
      <c r="D13" s="272"/>
      <c r="E13" s="272"/>
      <c r="F13" s="272"/>
      <c r="G13" s="30">
        <v>6</v>
      </c>
      <c r="H13" s="52">
        <v>0</v>
      </c>
      <c r="I13" s="52">
        <v>0</v>
      </c>
    </row>
    <row r="14" spans="1:9" x14ac:dyDescent="0.2">
      <c r="A14" s="272" t="s">
        <v>267</v>
      </c>
      <c r="B14" s="272"/>
      <c r="C14" s="272"/>
      <c r="D14" s="272"/>
      <c r="E14" s="272"/>
      <c r="F14" s="272"/>
      <c r="G14" s="30">
        <v>7</v>
      </c>
      <c r="H14" s="52">
        <v>0</v>
      </c>
      <c r="I14" s="52">
        <v>0</v>
      </c>
    </row>
    <row r="15" spans="1:9" x14ac:dyDescent="0.2">
      <c r="A15" s="272" t="s">
        <v>268</v>
      </c>
      <c r="B15" s="272"/>
      <c r="C15" s="272"/>
      <c r="D15" s="272"/>
      <c r="E15" s="272"/>
      <c r="F15" s="272"/>
      <c r="G15" s="30">
        <v>8</v>
      </c>
      <c r="H15" s="52">
        <v>0</v>
      </c>
      <c r="I15" s="52">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2">
        <v>0</v>
      </c>
      <c r="I22" s="52">
        <v>0</v>
      </c>
    </row>
    <row r="23" spans="1:9" x14ac:dyDescent="0.2">
      <c r="A23" s="272" t="s">
        <v>275</v>
      </c>
      <c r="B23" s="272"/>
      <c r="C23" s="272"/>
      <c r="D23" s="272"/>
      <c r="E23" s="272"/>
      <c r="F23" s="272"/>
      <c r="G23" s="30">
        <v>15</v>
      </c>
      <c r="H23" s="52">
        <v>0</v>
      </c>
      <c r="I23" s="52">
        <v>0</v>
      </c>
    </row>
    <row r="24" spans="1:9" x14ac:dyDescent="0.2">
      <c r="A24" s="272" t="s">
        <v>276</v>
      </c>
      <c r="B24" s="272"/>
      <c r="C24" s="272"/>
      <c r="D24" s="272"/>
      <c r="E24" s="272"/>
      <c r="F24" s="272"/>
      <c r="G24" s="30">
        <v>16</v>
      </c>
      <c r="H24" s="52">
        <v>0</v>
      </c>
      <c r="I24" s="52">
        <v>0</v>
      </c>
    </row>
    <row r="25" spans="1:9" x14ac:dyDescent="0.2">
      <c r="A25" s="272" t="s">
        <v>277</v>
      </c>
      <c r="B25" s="272"/>
      <c r="C25" s="272"/>
      <c r="D25" s="272"/>
      <c r="E25" s="272"/>
      <c r="F25" s="272"/>
      <c r="G25" s="30">
        <v>17</v>
      </c>
      <c r="H25" s="52">
        <v>0</v>
      </c>
      <c r="I25" s="52">
        <v>0</v>
      </c>
    </row>
    <row r="26" spans="1:9" x14ac:dyDescent="0.2">
      <c r="A26" s="272" t="s">
        <v>278</v>
      </c>
      <c r="B26" s="272"/>
      <c r="C26" s="272"/>
      <c r="D26" s="272"/>
      <c r="E26" s="272"/>
      <c r="F26" s="272"/>
      <c r="G26" s="30">
        <v>18</v>
      </c>
      <c r="H26" s="52">
        <v>0</v>
      </c>
      <c r="I26" s="52">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2">
        <v>0</v>
      </c>
      <c r="I37" s="52">
        <v>0</v>
      </c>
    </row>
    <row r="38" spans="1:9" x14ac:dyDescent="0.2">
      <c r="A38" s="271" t="s">
        <v>289</v>
      </c>
      <c r="B38" s="271"/>
      <c r="C38" s="271"/>
      <c r="D38" s="271"/>
      <c r="E38" s="271"/>
      <c r="F38" s="271"/>
      <c r="G38" s="30">
        <v>29</v>
      </c>
      <c r="H38" s="52">
        <v>0</v>
      </c>
      <c r="I38" s="52">
        <v>0</v>
      </c>
    </row>
    <row r="39" spans="1:9" x14ac:dyDescent="0.2">
      <c r="A39" s="271" t="s">
        <v>290</v>
      </c>
      <c r="B39" s="271"/>
      <c r="C39" s="271"/>
      <c r="D39" s="271"/>
      <c r="E39" s="271"/>
      <c r="F39" s="271"/>
      <c r="G39" s="30">
        <v>30</v>
      </c>
      <c r="H39" s="52">
        <v>0</v>
      </c>
      <c r="I39" s="52">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4" zoomScale="85" zoomScaleNormal="100" zoomScaleSheetLayoutView="85" workbookViewId="0">
      <selection activeCell="I60" sqref="I60"/>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43646</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96259900</v>
      </c>
      <c r="I7" s="65">
        <v>0</v>
      </c>
      <c r="J7" s="65">
        <v>4559660</v>
      </c>
      <c r="K7" s="65">
        <v>4545750</v>
      </c>
      <c r="L7" s="65">
        <v>4545750</v>
      </c>
      <c r="M7" s="65">
        <v>0</v>
      </c>
      <c r="N7" s="65">
        <v>9967038</v>
      </c>
      <c r="O7" s="65">
        <v>3785313</v>
      </c>
      <c r="P7" s="65">
        <v>0</v>
      </c>
      <c r="Q7" s="65">
        <v>0</v>
      </c>
      <c r="R7" s="65">
        <v>0</v>
      </c>
      <c r="S7" s="65">
        <v>15701781</v>
      </c>
      <c r="T7" s="65">
        <v>5524428</v>
      </c>
      <c r="U7" s="66">
        <f>H7+I7+J7+K7-L7+M7+N7+O7+P7+Q7+R7+S7+T7</f>
        <v>135798120</v>
      </c>
      <c r="V7" s="65">
        <v>0</v>
      </c>
      <c r="W7" s="66">
        <f>U7+V7</f>
        <v>135798120</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96259900</v>
      </c>
      <c r="I10" s="66">
        <f t="shared" ref="I10:W10" si="2">I7+I8+I9</f>
        <v>0</v>
      </c>
      <c r="J10" s="66">
        <f t="shared" si="2"/>
        <v>4559660</v>
      </c>
      <c r="K10" s="66">
        <f>K7+K8+K9</f>
        <v>4545750</v>
      </c>
      <c r="L10" s="66">
        <f t="shared" si="2"/>
        <v>4545750</v>
      </c>
      <c r="M10" s="66">
        <f t="shared" si="2"/>
        <v>0</v>
      </c>
      <c r="N10" s="66">
        <f t="shared" si="2"/>
        <v>9967038</v>
      </c>
      <c r="O10" s="66">
        <f t="shared" si="2"/>
        <v>3785313</v>
      </c>
      <c r="P10" s="66">
        <f t="shared" si="2"/>
        <v>0</v>
      </c>
      <c r="Q10" s="66">
        <f t="shared" si="2"/>
        <v>0</v>
      </c>
      <c r="R10" s="66">
        <f t="shared" si="2"/>
        <v>0</v>
      </c>
      <c r="S10" s="66">
        <f t="shared" si="2"/>
        <v>15701781</v>
      </c>
      <c r="T10" s="66">
        <f t="shared" si="2"/>
        <v>5524428</v>
      </c>
      <c r="U10" s="66">
        <f t="shared" si="2"/>
        <v>135798120</v>
      </c>
      <c r="V10" s="66">
        <f t="shared" si="2"/>
        <v>0</v>
      </c>
      <c r="W10" s="66">
        <f t="shared" si="2"/>
        <v>135798120</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1730470</v>
      </c>
      <c r="U11" s="66">
        <f>H11+I11+J11+K11-L11+M11+N11+O11+P11+Q11+R11+S11+T11</f>
        <v>1730470</v>
      </c>
      <c r="V11" s="65">
        <v>0</v>
      </c>
      <c r="W11" s="66">
        <f t="shared" ref="W11:W28" si="3">U11+V11</f>
        <v>1730470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113850</v>
      </c>
      <c r="L24" s="65">
        <v>113850</v>
      </c>
      <c r="M24" s="65">
        <v>0</v>
      </c>
      <c r="N24" s="65">
        <v>0</v>
      </c>
      <c r="O24" s="65">
        <v>0</v>
      </c>
      <c r="P24" s="65">
        <v>0</v>
      </c>
      <c r="Q24" s="65">
        <v>0</v>
      </c>
      <c r="R24" s="65">
        <v>0</v>
      </c>
      <c r="S24" s="65">
        <v>-113850</v>
      </c>
      <c r="T24" s="65">
        <v>0</v>
      </c>
      <c r="U24" s="66">
        <f t="shared" si="4"/>
        <v>-113850</v>
      </c>
      <c r="V24" s="65">
        <v>0</v>
      </c>
      <c r="W24" s="66">
        <f t="shared" si="3"/>
        <v>-113850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253335</v>
      </c>
      <c r="K27" s="65">
        <v>0</v>
      </c>
      <c r="L27" s="65">
        <v>0</v>
      </c>
      <c r="M27" s="65">
        <v>0</v>
      </c>
      <c r="N27" s="65">
        <v>0</v>
      </c>
      <c r="O27" s="65">
        <v>0</v>
      </c>
      <c r="P27" s="65">
        <v>0</v>
      </c>
      <c r="Q27" s="65">
        <v>0</v>
      </c>
      <c r="R27" s="65">
        <v>0</v>
      </c>
      <c r="S27" s="65">
        <v>5271093</v>
      </c>
      <c r="T27" s="65">
        <v>-5524428</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96259900</v>
      </c>
      <c r="I29" s="68">
        <f t="shared" ref="I29:W29" si="5">SUM(I10:I28)</f>
        <v>0</v>
      </c>
      <c r="J29" s="68">
        <f t="shared" si="5"/>
        <v>4812995</v>
      </c>
      <c r="K29" s="68">
        <f t="shared" si="5"/>
        <v>4659600</v>
      </c>
      <c r="L29" s="68">
        <f t="shared" si="5"/>
        <v>4659600</v>
      </c>
      <c r="M29" s="68">
        <f t="shared" si="5"/>
        <v>0</v>
      </c>
      <c r="N29" s="68">
        <f t="shared" si="5"/>
        <v>9967038</v>
      </c>
      <c r="O29" s="68">
        <f t="shared" si="5"/>
        <v>3785313</v>
      </c>
      <c r="P29" s="68">
        <f t="shared" si="5"/>
        <v>0</v>
      </c>
      <c r="Q29" s="68">
        <f t="shared" si="5"/>
        <v>0</v>
      </c>
      <c r="R29" s="68">
        <f t="shared" si="5"/>
        <v>0</v>
      </c>
      <c r="S29" s="68">
        <f t="shared" si="5"/>
        <v>20859024</v>
      </c>
      <c r="T29" s="68">
        <f t="shared" si="5"/>
        <v>1730470</v>
      </c>
      <c r="U29" s="68">
        <f t="shared" si="5"/>
        <v>137414740</v>
      </c>
      <c r="V29" s="68">
        <f t="shared" si="5"/>
        <v>0</v>
      </c>
      <c r="W29" s="68">
        <f t="shared" si="5"/>
        <v>137414740</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1730470</v>
      </c>
      <c r="U32" s="66">
        <f t="shared" si="7"/>
        <v>1730470</v>
      </c>
      <c r="V32" s="66">
        <f t="shared" si="7"/>
        <v>0</v>
      </c>
      <c r="W32" s="66">
        <f t="shared" si="7"/>
        <v>1730470</v>
      </c>
    </row>
    <row r="33" spans="1:23" ht="30.75" customHeight="1" x14ac:dyDescent="0.2">
      <c r="A33" s="309" t="s">
        <v>346</v>
      </c>
      <c r="B33" s="309"/>
      <c r="C33" s="309"/>
      <c r="D33" s="309"/>
      <c r="E33" s="309"/>
      <c r="F33" s="309"/>
      <c r="G33" s="8">
        <v>26</v>
      </c>
      <c r="H33" s="68">
        <f>SUM(H21:H28)</f>
        <v>0</v>
      </c>
      <c r="I33" s="68">
        <f t="shared" ref="I33:W33" si="8">SUM(I21:I28)</f>
        <v>0</v>
      </c>
      <c r="J33" s="68">
        <f t="shared" si="8"/>
        <v>253335</v>
      </c>
      <c r="K33" s="68">
        <f t="shared" si="8"/>
        <v>113850</v>
      </c>
      <c r="L33" s="68">
        <f t="shared" si="8"/>
        <v>113850</v>
      </c>
      <c r="M33" s="68">
        <f t="shared" si="8"/>
        <v>0</v>
      </c>
      <c r="N33" s="68">
        <f t="shared" si="8"/>
        <v>0</v>
      </c>
      <c r="O33" s="68">
        <f t="shared" si="8"/>
        <v>0</v>
      </c>
      <c r="P33" s="68">
        <f t="shared" si="8"/>
        <v>0</v>
      </c>
      <c r="Q33" s="68">
        <f t="shared" si="8"/>
        <v>0</v>
      </c>
      <c r="R33" s="68">
        <f t="shared" si="8"/>
        <v>0</v>
      </c>
      <c r="S33" s="68">
        <f t="shared" si="8"/>
        <v>5157243</v>
      </c>
      <c r="T33" s="68">
        <f t="shared" si="8"/>
        <v>-5524428</v>
      </c>
      <c r="U33" s="68">
        <f t="shared" si="8"/>
        <v>-113850</v>
      </c>
      <c r="V33" s="68">
        <f t="shared" si="8"/>
        <v>0</v>
      </c>
      <c r="W33" s="68">
        <f t="shared" si="8"/>
        <v>-113850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96259900</v>
      </c>
      <c r="I35" s="65">
        <v>0</v>
      </c>
      <c r="J35" s="65">
        <v>4812995</v>
      </c>
      <c r="K35" s="65">
        <v>4659600</v>
      </c>
      <c r="L35" s="65">
        <v>4659600</v>
      </c>
      <c r="M35" s="65">
        <v>0</v>
      </c>
      <c r="N35" s="65">
        <v>9967038</v>
      </c>
      <c r="O35" s="65">
        <v>3785313</v>
      </c>
      <c r="P35" s="65">
        <v>0</v>
      </c>
      <c r="Q35" s="65">
        <v>0</v>
      </c>
      <c r="R35" s="65">
        <v>0</v>
      </c>
      <c r="S35" s="65">
        <v>20859023</v>
      </c>
      <c r="T35" s="65">
        <v>2767762</v>
      </c>
      <c r="U35" s="69">
        <f t="shared" ref="U35:U37" si="9">H35+I35+J35+K35-L35+M35+N35+O35+P35+Q35+R35+S35+T35</f>
        <v>138452031</v>
      </c>
      <c r="V35" s="65">
        <v>0</v>
      </c>
      <c r="W35" s="69">
        <f t="shared" ref="W35:W37" si="10">U35+V35</f>
        <v>138452031</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-203</v>
      </c>
      <c r="T36" s="65">
        <v>0</v>
      </c>
      <c r="U36" s="69">
        <f t="shared" si="9"/>
        <v>-203</v>
      </c>
      <c r="V36" s="65">
        <v>0</v>
      </c>
      <c r="W36" s="69">
        <f t="shared" si="10"/>
        <v>-203</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96259900</v>
      </c>
      <c r="I38" s="69">
        <f t="shared" ref="I38:W38" si="11">I35+I36+I37</f>
        <v>0</v>
      </c>
      <c r="J38" s="69">
        <f t="shared" si="11"/>
        <v>4812995</v>
      </c>
      <c r="K38" s="69">
        <f t="shared" si="11"/>
        <v>4659600</v>
      </c>
      <c r="L38" s="69">
        <f t="shared" si="11"/>
        <v>4659600</v>
      </c>
      <c r="M38" s="69">
        <f t="shared" si="11"/>
        <v>0</v>
      </c>
      <c r="N38" s="69">
        <f t="shared" si="11"/>
        <v>9967038</v>
      </c>
      <c r="O38" s="69">
        <f t="shared" si="11"/>
        <v>3785313</v>
      </c>
      <c r="P38" s="69">
        <f t="shared" si="11"/>
        <v>0</v>
      </c>
      <c r="Q38" s="69">
        <f t="shared" si="11"/>
        <v>0</v>
      </c>
      <c r="R38" s="69">
        <f t="shared" si="11"/>
        <v>0</v>
      </c>
      <c r="S38" s="69">
        <f t="shared" si="11"/>
        <v>20858820</v>
      </c>
      <c r="T38" s="69">
        <f t="shared" si="11"/>
        <v>2767762</v>
      </c>
      <c r="U38" s="69">
        <f t="shared" si="11"/>
        <v>138451828</v>
      </c>
      <c r="V38" s="69">
        <f t="shared" si="11"/>
        <v>0</v>
      </c>
      <c r="W38" s="69">
        <f t="shared" si="11"/>
        <v>138451828</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-2290959</v>
      </c>
      <c r="U39" s="69">
        <f t="shared" ref="U39:U56" si="12">H39+I39+J39+K39-L39+M39+N39+O39+P39+Q39+R39+S39+T39</f>
        <v>-2290959</v>
      </c>
      <c r="V39" s="65">
        <v>0</v>
      </c>
      <c r="W39" s="69">
        <f t="shared" ref="W39:W56" si="13">U39+V39</f>
        <v>-2290959</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2767762</v>
      </c>
      <c r="T55" s="65">
        <v>-2767762</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96259900</v>
      </c>
      <c r="I57" s="70">
        <f t="shared" ref="I57:W57" si="14">SUM(I38:I56)</f>
        <v>0</v>
      </c>
      <c r="J57" s="70">
        <f t="shared" si="14"/>
        <v>4812995</v>
      </c>
      <c r="K57" s="70">
        <f t="shared" si="14"/>
        <v>4659600</v>
      </c>
      <c r="L57" s="70">
        <f t="shared" si="14"/>
        <v>4659600</v>
      </c>
      <c r="M57" s="70">
        <f t="shared" si="14"/>
        <v>0</v>
      </c>
      <c r="N57" s="70">
        <f t="shared" si="14"/>
        <v>9967038</v>
      </c>
      <c r="O57" s="70">
        <f t="shared" si="14"/>
        <v>3785313</v>
      </c>
      <c r="P57" s="70">
        <f t="shared" si="14"/>
        <v>0</v>
      </c>
      <c r="Q57" s="70">
        <f t="shared" si="14"/>
        <v>0</v>
      </c>
      <c r="R57" s="70">
        <f t="shared" si="14"/>
        <v>0</v>
      </c>
      <c r="S57" s="70">
        <f t="shared" si="14"/>
        <v>23626582</v>
      </c>
      <c r="T57" s="70">
        <f t="shared" si="14"/>
        <v>-2290959</v>
      </c>
      <c r="U57" s="70">
        <f t="shared" si="14"/>
        <v>136160869</v>
      </c>
      <c r="V57" s="70">
        <f t="shared" si="14"/>
        <v>0</v>
      </c>
      <c r="W57" s="70">
        <f t="shared" si="14"/>
        <v>136160869</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-2290959</v>
      </c>
      <c r="U60" s="69">
        <f t="shared" si="16"/>
        <v>-2290959</v>
      </c>
      <c r="V60" s="69">
        <f t="shared" si="16"/>
        <v>0</v>
      </c>
      <c r="W60" s="69">
        <f t="shared" si="16"/>
        <v>-2290959</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2767762</v>
      </c>
      <c r="T61" s="70">
        <f t="shared" si="17"/>
        <v>-2767762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4" t="s">
        <v>451</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dcmitype/"/>
    <ds:schemaRef ds:uri="http://www.w3.org/XML/1998/namespace"/>
    <ds:schemaRef ds:uri="22baa3bd-a2fa-4ea9-9ebb-3a9c6a55952b"/>
    <ds:schemaRef ds:uri="http://schemas.openxmlformats.org/package/2006/metadata/core-properties"/>
    <ds:schemaRef ds:uri="http://schemas.microsoft.com/office/2006/documentManagement/types"/>
    <ds:schemaRef ds:uri="http://schemas.microsoft.com/office/infopath/2007/PartnerControls"/>
    <ds:schemaRef ds:uri="d8745bc5-821e-4205-946a-621c2da728c8"/>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2019-07-30T09:38:35Z</cp:lastPrinted>
  <dcterms:created xsi:type="dcterms:W3CDTF">2008-10-17T11:51:54Z</dcterms:created>
  <dcterms:modified xsi:type="dcterms:W3CDTF">2019-07-30T09:38:43Z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