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19\izvještaji\09\HANFA\ZA SLANJE\XLS\"/>
    </mc:Choice>
  </mc:AlternateContent>
  <bookViews>
    <workbookView xWindow="0" yWindow="0" windowWidth="24000" windowHeight="9135" tabRatio="469"/>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24" i="20"/>
  <c r="I27" i="20" s="1"/>
  <c r="K14" i="19"/>
  <c r="K61" i="19" s="1"/>
  <c r="I49" i="21"/>
  <c r="I51" i="21" s="1"/>
  <c r="W61" i="22"/>
  <c r="I55" i="20"/>
  <c r="J60" i="19"/>
  <c r="H57" i="20"/>
  <c r="H59" i="20" s="1"/>
  <c r="I75" i="18"/>
  <c r="I131" i="18" s="1"/>
  <c r="I14" i="19"/>
  <c r="I61" i="19" s="1"/>
  <c r="I62" i="19" s="1"/>
  <c r="I68"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63" i="19"/>
  <c r="I72" i="18"/>
  <c r="I132" i="18" s="1"/>
  <c r="K64" i="19"/>
  <c r="K63" i="19"/>
  <c r="K62" i="19"/>
  <c r="K68" i="19" s="1"/>
  <c r="H62" i="19"/>
  <c r="H68" i="19" s="1"/>
  <c r="H63" i="19"/>
  <c r="J62" i="19"/>
  <c r="J66" i="19" s="1"/>
  <c r="J64" i="19"/>
  <c r="H67" i="19" l="1"/>
  <c r="H66" i="19"/>
  <c r="K66" i="19"/>
  <c r="K67"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<sst xmlns="http://schemas.openxmlformats.org/spreadsheetml/2006/main" count="518" uniqueCount="454">
  <si>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</si>
  <si>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</si>
  <si>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</si>
  <si>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</si>
  <si>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</si>
  <si>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</si>
  <si>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</si>
  <si>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</si>
  <si>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</si>
  <si>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</si>
  <si>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</si>
  <si>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</si>
  <si>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</si>
  <si>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</si>
  <si>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</si>
  <si>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</si>
  <si>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</si>
  <si>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</si>
  <si>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</si>
  <si>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</si>
  <si>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</si>
  <si>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</si>
  <si>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</si>
  <si>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</si>
  <si>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</si>
  <si>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</si>
  <si>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</si>
  <si>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</si>
  <si>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</si>
  <si>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</si>
  <si>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</si>
  <si>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</si>
  <si>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</si>
  <si>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</si>
  <si>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</si>
  <si>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</si>
  <si>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</si>
  <si>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</si>
  <si>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</si>
  <si>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</si>
  <si>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</si>
  <si>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</si>
  <si>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</si>
  <si>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</si>
  <si>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</si>
  <si>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</si>
  <si>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</si>
  <si>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</si>
  <si>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</si>
  <si>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</si>
  <si>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</si>
  <si>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</si>
  <si>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</si>
  <si>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</si>
  <si>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</si>
  <si>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</si>
  <si>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</si>
  <si>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</si>
  <si>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</si>
  <si>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</si>
  <si>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</si>
  <si>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</si>
  <si>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</si>
  <si>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</si>
  <si>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</si>
  <si>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</si>
  <si>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</si>
  <si>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</si>
  <si>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</si>
  <si>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</si>
  <si>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</si>
  <si>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</si>
  <si>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</si>
  <si>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</si>
  <si>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</si>
  <si>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</si>
  <si>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</si>
  <si>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</si>
  <si>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</si>
  <si>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</si>
  <si>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</si>
  <si>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</si>
  <si>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</si>
  <si>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</si>
  <si>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</si>
  <si>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</si>
  <si>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</si>
  <si>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</si>
  <si>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</si>
  <si>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</si>
  <si>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</si>
  <si>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</si>
  <si>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</si>
  <si>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</si>
  <si>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</si>
  <si>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</si>
  <si>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</si>
  <si>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</si>
  <si>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</si>
  <si>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</si>
  <si>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</si>
  <si>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</si>
  <si>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</si>
  <si>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</si>
  <si>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</si>
  <si>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</si>
  <si>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</si>
  <si>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</si>
  <si>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</si>
  <si>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</si>
  <si>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</si>
  <si>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</si>
  <si>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</si>
  <si>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</si>
  <si>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</si>
  <si>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</si>
  <si>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</si>
  <si>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</si>
  <si>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</si>
  <si>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</si>
  <si>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</si>
  <si>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</si>
  <si>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</si>
  <si>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</si>
  <si>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</si>
  <si>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</si>
  <si>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</si>
  <si>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</si>
  <si>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</si>
  <si>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</si>
  <si>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</si>
  <si>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</si>
  <si>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</si>
  <si>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</si>
  <si>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</si>
  <si>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</si>
  <si>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</si>
  <si>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</si>
  <si>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</si>
  <si>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</si>
  <si>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</si>
  <si>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</si>
  <si>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</si>
  <si>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</si>
  <si>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</si>
  <si>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</si>
  <si>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</si>
  <si>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</si>
  <si>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</si>
  <si>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</si>
  <si>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</si>
  <si>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</si>
  <si>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</si>
  <si>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</si>
  <si>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</si>
  <si>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</si>
  <si>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</si>
  <si>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</si>
  <si>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</si>
  <si>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</si>
  <si>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</si>
  <si>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</si>
  <si>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</si>
  <si>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</si>
  <si>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</si>
  <si>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</si>
  <si>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</si>
  <si>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</si>
  <si>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</si>
  <si>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</si>
  <si>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</si>
  <si>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</si>
  <si>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</si>
  <si>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</si>
  <si>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</si>
  <si>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</si>
  <si>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</si>
  <si>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</si>
  <si>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</si>
  <si>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</si>
  <si>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</si>
  <si>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</si>
  <si>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</si>
  <si>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</si>
  <si>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</si>
  <si>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</si>
  <si>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</si>
  <si>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</si>
  <si>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</si>
  <si>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</si>
  <si>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</si>
  <si>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</si>
  <si>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</si>
  <si>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</si>
  <si>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</si>
  <si>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</si>
  <si>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</si>
  <si>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</si>
  <si>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</si>
  <si>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</si>
  <si>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</si>
  <si>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</si>
  <si>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</si>
  <si>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</si>
  <si>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</si>
  <si>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</si>
  <si>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</si>
  <si>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</si>
  <si>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</si>
  <si>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</si>
  <si>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</si>
  <si>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</si>
  <si>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</si>
  <si>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</si>
  <si>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</si>
  <si>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</si>
  <si>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</si>
  <si>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</si>
  <si>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</si>
  <si>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</si>
  <si>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</si>
  <si>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</si>
  <si>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</si>
  <si>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</si>
  <si>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</si>
  <si>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</si>
  <si>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</si>
  <si>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</si>
  <si>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</si>
  <si>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</si>
  <si>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</si>
  <si>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</si>
  <si>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</si>
  <si>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</si>
  <si>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</si>
  <si>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</si>
  <si>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</si>
  <si>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</si>
  <si>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</si>
  <si>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</si>
  <si>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</si>
  <si>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</si>
  <si>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</si>
  <si>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</si>
  <si>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</si>
  <si>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</si>
  <si>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</si>
  <si>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</si>
  <si>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</si>
  <si>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</si>
  <si>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</si>
  <si>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</si>
  <si>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</si>
  <si>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</si>
  <si>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</si>
  <si>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</si>
  <si>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</si>
  <si>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</si>
  <si>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</si>
  <si>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</si>
  <si>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</si>
  <si>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</si>
  <si>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</si>
  <si>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</si>
  <si>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</si>
  <si>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</si>
  <si>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</si>
  <si>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</si>
  <si>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</si>
  <si>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</si>
  <si>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</si>
  <si>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</si>
  <si>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</si>
  <si>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</si>
  <si>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</si>
  <si>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</si>
  <si>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</si>
  <si>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</si>
  <si>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</si>
  <si>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</si>
  <si>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</si>
  <si>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</si>
  <si>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</si>
  <si>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</si>
  <si>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</si>
  <si>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</si>
  <si>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</si>
  <si>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</si>
  <si>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</si>
  <si>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</si>
  <si>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</si>
  <si>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</si>
  <si>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</si>
  <si>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</si>
  <si>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</si>
  <si>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</si>
  <si>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</si>
  <si>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</si>
  <si>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</si>
  <si>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</si>
  <si>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</si>
  <si>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</si>
  <si>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</si>
  <si>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</si>
  <si>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</si>
  <si>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</si>
  <si>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</si>
  <si>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</si>
  <si>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</si>
  <si>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</si>
  <si>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</si>
  <si>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</si>
  <si>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</si>
  <si>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</si>
  <si>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</si>
  <si>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</si>
  <si>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</si>
  <si>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</si>
  <si>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</si>
  <si>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</si>
  <si>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</si>
  <si>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</si>
  <si>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</si>
  <si>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</si>
  <si>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</si>
  <si>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</si>
  <si>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</si>
  <si>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</si>
  <si>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</si>
  <si>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</si>
  <si>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</si>
  <si>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</si>
  <si>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</si>
  <si>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</si>
  <si>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</si>
  <si>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</si>
  <si>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</si>
  <si>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</si>
  <si>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</si>
  <si>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</si>
  <si>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</si>
  <si>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</si>
  <si>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</si>
  <si>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</si>
  <si>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</si>
  <si>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</si>
  <si>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</si>
  <si>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</si>
  <si>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</si>
  <si>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</si>
  <si>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</si>
  <si>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</si>
  <si>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</si>
  <si>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</si>
  <si>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</si>
  <si>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</si>
  <si>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</si>
  <si>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</si>
  <si>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</si>
  <si>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</si>
  <si>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</si>
  <si>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</si>
  <si>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</si>
  <si>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</si>
  <si>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</si>
  <si>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</si>
  <si>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</si>
  <si>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</si>
  <si>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</si>
  <si>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</si>
  <si>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</si>
  <si>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</si>
  <si>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</si>
  <si>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</si>
  <si>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</si>
  <si>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</si>
  <si>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</si>
  <si>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</si>
  <si>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</si>
  <si>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</si>
  <si>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</si>
  <si>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</si>
  <si>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</si>
  <si>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</si>
  <si>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</si>
  <si>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</si>
  <si>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</si>
  <si>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</si>
  <si>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</si>
  <si>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</si>
  <si>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</si>
  <si>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</si>
  <si>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</si>
  <si>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</si>
  <si>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</si>
  <si>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</si>
  <si>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</si>
  <si>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</si>
  <si>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</si>
  <si>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</si>
  <si>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</si>
  <si>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</si>
  <si>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</si>
  <si>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</si>
  <si>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</si>
  <si>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</si>
  <si>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</si>
  <si>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</si>
  <si>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</si>
  <si>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</si>
  <si>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</si>
  <si>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</si>
  <si>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</si>
  <si>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</si>
  <si>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</si>
  <si>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</si>
  <si>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</si>
  <si>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</si>
  <si>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</si>
  <si>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</si>
  <si>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</si>
  <si>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</si>
  <si>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</si>
  <si>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</si>
  <si>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</si>
  <si>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</si>
  <si>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</si>
  <si>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</si>
  <si>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</si>
  <si>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</si>
  <si>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</si>
  <si>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</si>
  <si>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</si>
  <si>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</si>
  <si>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</si>
  <si>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</si>
  <si>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</si>
  <si>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</si>
  <si>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</si>
  <si>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</si>
  <si>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</si>
  <si>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</si>
  <si>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</si>
  <si>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</si>
  <si>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</si>
  <si>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</si>
  <si>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</si>
  <si>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</si>
  <si>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</si>
  <si>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stanje na dan 30.09.2019</t>
  </si>
  <si>
    <t>u razdoblju 01.01.2019 do 30.09.2019</t>
  </si>
  <si>
    <t>u razdoblju 01.01.2019. do 30.09.2019.</t>
  </si>
  <si>
    <t>Deloitte d.o.o.</t>
  </si>
  <si>
    <t xml:space="preserve">BILJEŠKE UZ FINANCIJSKE IZVJEŠTAJE - TFI
(sastavljaju se za tromjesečna izvještajna razdoblja)
Naziv izdavatelja:   KOESTLIN d.d.
OIB:  92803032010
Izvještajno razdoblje: 01.01.2019. - 30.09.2019.
Financijski izvještaji Društva sastavljeni su u skladu s Međunarodnim standardima financijskog izvještavanja (MSFI) koje je usvojila EU, te su u skladu sa Zakonom o računovodstvu Republike Hrvatske.                                                                                                                                            
                                                                                                                                                                  Prezentirani devetomjesečni financijski izvještaji pružaju cjelovit i istinit prikaz financijskog položaja Društva, te rezultata njegova poslovanja i novčanih tijekova u skladu s primijenjenim standardima.                                                                                                                                                                                                                                                                                                                                                                                                                                                                                                                                                                               
U financijskim izvještajima za razdoblje 01.01.-30.09.2019. godine primjenjivane su iste računovodstvene politike kao i kod financijskih izvještaja za 2018. godinu uz iznimku početnog priznavanja i primjene MSFI 16 Najmovi.
Primjena MSFI 16 Najmovi utjecala je na početno priznavanje nematerijalne imovine s pravom korištenja u iznosu od 270 tisuća kuna, te korekciju obveza po najmovima.                                                                     
Godišnji financijski izvještaji za 2018. godinu, kao i tromjesečni financijski izvještaji za 2019. dostupni su na internetskim stranicama društva Koestlin d.d. i Zagrebačke burze d.d.  Dostavljeni su i Službenom registru propisanih informacija pri Hrvatskoj agenciji za nadzor financijskih usluga te Financijskoj agenciji (FINA) u svrhu statistike i javne objave.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</si>
</sst>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85" zoomScaleNormal="85" workbookViewId="0">
      <selection activeCell="T22" sqref="S22:T22"/>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43466</v>
      </c>
      <c r="F4" s="181"/>
      <c r="G4" s="77" t="s">
        <v>0</v>
      </c>
      <c r="H4" s="180">
        <v>43738</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436</v>
      </c>
      <c r="D11" s="164"/>
      <c r="E11" s="91"/>
      <c r="F11" s="129" t="s">
        <v>417</v>
      </c>
      <c r="G11" s="167"/>
      <c r="H11" s="145" t="s">
        <v>439</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437</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438</v>
      </c>
      <c r="D15" s="164"/>
      <c r="E15" s="168"/>
      <c r="F15" s="159"/>
      <c r="G15" s="97" t="s">
        <v>418</v>
      </c>
      <c r="H15" s="145" t="s">
        <v>440</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448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43000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442</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446</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444</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t="s">
        <v>452</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8" right="0.26" top="0.38" bottom="0.44" header="0.3" footer="0.5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2" zoomScaleNormal="100" zoomScaleSheetLayoutView="100" workbookViewId="0">
      <selection activeCell="F136" sqref="F13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449</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434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138424924</v>
      </c>
      <c r="I9" s="34">
        <f>I10+I17+I27+I38+I43</f>
        <v>132614555</v>
      </c>
    </row>
    <row r="10" spans="1:9" ht="12.75" customHeight="1" x14ac:dyDescent="0.2">
      <c r="A10" s="190" t="s">
        <v>5</v>
      </c>
      <c r="B10" s="190"/>
      <c r="C10" s="190"/>
      <c r="D10" s="190"/>
      <c r="E10" s="190"/>
      <c r="F10" s="190"/>
      <c r="G10" s="16">
        <v>3</v>
      </c>
      <c r="H10" s="34">
        <f>H11+H12+H13+H14+H15+H16</f>
        <v>760194</v>
      </c>
      <c r="I10" s="34">
        <f>I11+I12+I13+I14+I15+I16</f>
        <v>902856</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609594</v>
      </c>
      <c r="I12" s="33">
        <v>902856</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150600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75178341</v>
      </c>
      <c r="I17" s="34">
        <f>I18+I19+I20+I21+I22+I23+I24+I25+I26</f>
        <v>69819310</v>
      </c>
    </row>
    <row r="18" spans="1:9" ht="12.75" customHeight="1" x14ac:dyDescent="0.2">
      <c r="A18" s="186" t="s">
        <v>13</v>
      </c>
      <c r="B18" s="186"/>
      <c r="C18" s="186"/>
      <c r="D18" s="186"/>
      <c r="E18" s="186"/>
      <c r="F18" s="186"/>
      <c r="G18" s="15">
        <v>11</v>
      </c>
      <c r="H18" s="33">
        <v>3882620</v>
      </c>
      <c r="I18" s="33">
        <v>3632937</v>
      </c>
    </row>
    <row r="19" spans="1:9" ht="12.75" customHeight="1" x14ac:dyDescent="0.2">
      <c r="A19" s="186" t="s">
        <v>14</v>
      </c>
      <c r="B19" s="186"/>
      <c r="C19" s="186"/>
      <c r="D19" s="186"/>
      <c r="E19" s="186"/>
      <c r="F19" s="186"/>
      <c r="G19" s="15">
        <v>12</v>
      </c>
      <c r="H19" s="33">
        <v>35853833</v>
      </c>
      <c r="I19" s="33">
        <v>33781644</v>
      </c>
    </row>
    <row r="20" spans="1:9" ht="12.75" customHeight="1" x14ac:dyDescent="0.2">
      <c r="A20" s="186" t="s">
        <v>15</v>
      </c>
      <c r="B20" s="186"/>
      <c r="C20" s="186"/>
      <c r="D20" s="186"/>
      <c r="E20" s="186"/>
      <c r="F20" s="186"/>
      <c r="G20" s="15">
        <v>13</v>
      </c>
      <c r="H20" s="33">
        <v>20311269</v>
      </c>
      <c r="I20" s="33">
        <v>18307005</v>
      </c>
    </row>
    <row r="21" spans="1:9" ht="12.75" customHeight="1" x14ac:dyDescent="0.2">
      <c r="A21" s="186" t="s">
        <v>16</v>
      </c>
      <c r="B21" s="186"/>
      <c r="C21" s="186"/>
      <c r="D21" s="186"/>
      <c r="E21" s="186"/>
      <c r="F21" s="186"/>
      <c r="G21" s="15">
        <v>14</v>
      </c>
      <c r="H21" s="33">
        <v>2614226</v>
      </c>
      <c r="I21" s="33">
        <v>3015054</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2125020</v>
      </c>
      <c r="I23" s="33">
        <v>0</v>
      </c>
    </row>
    <row r="24" spans="1:9" ht="12.75" customHeight="1" x14ac:dyDescent="0.2">
      <c r="A24" s="186" t="s">
        <v>19</v>
      </c>
      <c r="B24" s="186"/>
      <c r="C24" s="186"/>
      <c r="D24" s="186"/>
      <c r="E24" s="186"/>
      <c r="F24" s="186"/>
      <c r="G24" s="15">
        <v>17</v>
      </c>
      <c r="H24" s="33">
        <v>10391373</v>
      </c>
      <c r="I24" s="33">
        <v>11082670</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62486389</v>
      </c>
      <c r="I27" s="34">
        <f>SUM(I28:I37)</f>
        <v>61892389</v>
      </c>
    </row>
    <row r="28" spans="1:9" ht="12.75" customHeight="1" x14ac:dyDescent="0.2">
      <c r="A28" s="186" t="s">
        <v>23</v>
      </c>
      <c r="B28" s="186"/>
      <c r="C28" s="186"/>
      <c r="D28" s="186"/>
      <c r="E28" s="186"/>
      <c r="F28" s="186"/>
      <c r="G28" s="15">
        <v>21</v>
      </c>
      <c r="H28" s="33">
        <v>58288999</v>
      </c>
      <c r="I28" s="33">
        <v>58288999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4183430</v>
      </c>
      <c r="I30" s="33">
        <v>3589430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13960</v>
      </c>
      <c r="I35" s="33">
        <v>13960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76520957</v>
      </c>
      <c r="I44" s="34">
        <f>I45+I53+I60+I70</f>
        <v>82461258</v>
      </c>
    </row>
    <row r="45" spans="1:9" ht="12.75" customHeight="1" x14ac:dyDescent="0.2">
      <c r="A45" s="190" t="s">
        <v>39</v>
      </c>
      <c r="B45" s="190"/>
      <c r="C45" s="190"/>
      <c r="D45" s="190"/>
      <c r="E45" s="190"/>
      <c r="F45" s="190"/>
      <c r="G45" s="16">
        <v>38</v>
      </c>
      <c r="H45" s="34">
        <f>SUM(H46:H52)</f>
        <v>22562626</v>
      </c>
      <c r="I45" s="34">
        <f>SUM(I46:I52)</f>
        <v>24747273</v>
      </c>
    </row>
    <row r="46" spans="1:9" ht="12.75" customHeight="1" x14ac:dyDescent="0.2">
      <c r="A46" s="186" t="s">
        <v>40</v>
      </c>
      <c r="B46" s="186"/>
      <c r="C46" s="186"/>
      <c r="D46" s="186"/>
      <c r="E46" s="186"/>
      <c r="F46" s="186"/>
      <c r="G46" s="15">
        <v>39</v>
      </c>
      <c r="H46" s="33">
        <v>15000360</v>
      </c>
      <c r="I46" s="33">
        <v>16596403</v>
      </c>
    </row>
    <row r="47" spans="1:9" ht="12.75" customHeight="1" x14ac:dyDescent="0.2">
      <c r="A47" s="186" t="s">
        <v>41</v>
      </c>
      <c r="B47" s="186"/>
      <c r="C47" s="186"/>
      <c r="D47" s="186"/>
      <c r="E47" s="186"/>
      <c r="F47" s="186"/>
      <c r="G47" s="15">
        <v>40</v>
      </c>
      <c r="H47" s="33">
        <v>1272084</v>
      </c>
      <c r="I47" s="33">
        <v>1402542</v>
      </c>
    </row>
    <row r="48" spans="1:9" ht="12.75" customHeight="1" x14ac:dyDescent="0.2">
      <c r="A48" s="186" t="s">
        <v>42</v>
      </c>
      <c r="B48" s="186"/>
      <c r="C48" s="186"/>
      <c r="D48" s="186"/>
      <c r="E48" s="186"/>
      <c r="F48" s="186"/>
      <c r="G48" s="15">
        <v>41</v>
      </c>
      <c r="H48" s="33">
        <v>4978811</v>
      </c>
      <c r="I48" s="33">
        <v>4115461</v>
      </c>
    </row>
    <row r="49" spans="1:9" ht="12.75" customHeight="1" x14ac:dyDescent="0.2">
      <c r="A49" s="186" t="s">
        <v>43</v>
      </c>
      <c r="B49" s="186"/>
      <c r="C49" s="186"/>
      <c r="D49" s="186"/>
      <c r="E49" s="186"/>
      <c r="F49" s="186"/>
      <c r="G49" s="15">
        <v>42</v>
      </c>
      <c r="H49" s="33">
        <v>4583</v>
      </c>
      <c r="I49" s="33">
        <v>7058</v>
      </c>
    </row>
    <row r="50" spans="1:9" ht="12.75" customHeight="1" x14ac:dyDescent="0.2">
      <c r="A50" s="186" t="s">
        <v>44</v>
      </c>
      <c r="B50" s="186"/>
      <c r="C50" s="186"/>
      <c r="D50" s="186"/>
      <c r="E50" s="186"/>
      <c r="F50" s="186"/>
      <c r="G50" s="15">
        <v>43</v>
      </c>
      <c r="H50" s="33">
        <v>1306788</v>
      </c>
      <c r="I50" s="33">
        <v>2625809</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47353275</v>
      </c>
      <c r="I53" s="34">
        <f>SUM(I54:I59)</f>
        <v>41670045</v>
      </c>
    </row>
    <row r="54" spans="1:9" ht="12.75" customHeight="1" x14ac:dyDescent="0.2">
      <c r="A54" s="186" t="s">
        <v>48</v>
      </c>
      <c r="B54" s="186"/>
      <c r="C54" s="186"/>
      <c r="D54" s="186"/>
      <c r="E54" s="186"/>
      <c r="F54" s="186"/>
      <c r="G54" s="15">
        <v>47</v>
      </c>
      <c r="H54" s="33">
        <v>10000107</v>
      </c>
      <c r="I54" s="33">
        <v>1895780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34049797</v>
      </c>
      <c r="I56" s="33">
        <v>37035402</v>
      </c>
    </row>
    <row r="57" spans="1:9" ht="12.75" customHeight="1" x14ac:dyDescent="0.2">
      <c r="A57" s="186" t="s">
        <v>51</v>
      </c>
      <c r="B57" s="186"/>
      <c r="C57" s="186"/>
      <c r="D57" s="186"/>
      <c r="E57" s="186"/>
      <c r="F57" s="186"/>
      <c r="G57" s="15">
        <v>50</v>
      </c>
      <c r="H57" s="33">
        <v>235060</v>
      </c>
      <c r="I57" s="33">
        <v>242545</v>
      </c>
    </row>
    <row r="58" spans="1:9" ht="12.75" customHeight="1" x14ac:dyDescent="0.2">
      <c r="A58" s="186" t="s">
        <v>52</v>
      </c>
      <c r="B58" s="186"/>
      <c r="C58" s="186"/>
      <c r="D58" s="186"/>
      <c r="E58" s="186"/>
      <c r="F58" s="186"/>
      <c r="G58" s="15">
        <v>51</v>
      </c>
      <c r="H58" s="33">
        <v>3057010</v>
      </c>
      <c r="I58" s="33">
        <v>2485017</v>
      </c>
    </row>
    <row r="59" spans="1:9" ht="12.75" customHeight="1" x14ac:dyDescent="0.2">
      <c r="A59" s="186" t="s">
        <v>53</v>
      </c>
      <c r="B59" s="186"/>
      <c r="C59" s="186"/>
      <c r="D59" s="186"/>
      <c r="E59" s="186"/>
      <c r="F59" s="186"/>
      <c r="G59" s="15">
        <v>52</v>
      </c>
      <c r="H59" s="33">
        <v>11301</v>
      </c>
      <c r="I59" s="33">
        <v>11301</v>
      </c>
    </row>
    <row r="60" spans="1:9" ht="12.75" customHeight="1" x14ac:dyDescent="0.2">
      <c r="A60" s="190" t="s">
        <v>54</v>
      </c>
      <c r="B60" s="190"/>
      <c r="C60" s="190"/>
      <c r="D60" s="190"/>
      <c r="E60" s="190"/>
      <c r="F60" s="190"/>
      <c r="G60" s="16">
        <v>53</v>
      </c>
      <c r="H60" s="34">
        <f>SUM(H61:H69)</f>
        <v>4884307</v>
      </c>
      <c r="I60" s="34">
        <f>SUM(I61:I69)</f>
        <v>15936319</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3770900</v>
      </c>
      <c r="I63" s="33">
        <v>14453900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375000</v>
      </c>
    </row>
    <row r="69" spans="1:9" ht="12.75" customHeight="1" x14ac:dyDescent="0.2">
      <c r="A69" s="186" t="s">
        <v>56</v>
      </c>
      <c r="B69" s="186"/>
      <c r="C69" s="186"/>
      <c r="D69" s="186"/>
      <c r="E69" s="186"/>
      <c r="F69" s="186"/>
      <c r="G69" s="15">
        <v>62</v>
      </c>
      <c r="H69" s="33">
        <v>1113407</v>
      </c>
      <c r="I69" s="33">
        <v>1107419</v>
      </c>
    </row>
    <row r="70" spans="1:9" ht="12.75" customHeight="1" x14ac:dyDescent="0.2">
      <c r="A70" s="186" t="s">
        <v>57</v>
      </c>
      <c r="B70" s="186"/>
      <c r="C70" s="186"/>
      <c r="D70" s="186"/>
      <c r="E70" s="186"/>
      <c r="F70" s="186"/>
      <c r="G70" s="15">
        <v>63</v>
      </c>
      <c r="H70" s="33">
        <v>1720749</v>
      </c>
      <c r="I70" s="33">
        <v>107621</v>
      </c>
    </row>
    <row r="71" spans="1:9" ht="12.75" customHeight="1" x14ac:dyDescent="0.2">
      <c r="A71" s="187" t="s">
        <v>58</v>
      </c>
      <c r="B71" s="187"/>
      <c r="C71" s="187"/>
      <c r="D71" s="187"/>
      <c r="E71" s="187"/>
      <c r="F71" s="187"/>
      <c r="G71" s="15">
        <v>64</v>
      </c>
      <c r="H71" s="33">
        <v>1732931</v>
      </c>
      <c r="I71" s="33">
        <v>1495613</v>
      </c>
    </row>
    <row r="72" spans="1:9" ht="12.75" customHeight="1" x14ac:dyDescent="0.2">
      <c r="A72" s="188" t="s">
        <v>383</v>
      </c>
      <c r="B72" s="188"/>
      <c r="C72" s="188"/>
      <c r="D72" s="188"/>
      <c r="E72" s="188"/>
      <c r="F72" s="188"/>
      <c r="G72" s="16">
        <v>65</v>
      </c>
      <c r="H72" s="34">
        <f>H8+H9+H44+H71</f>
        <v>216678812</v>
      </c>
      <c r="I72" s="34">
        <f>I8+I9+I44+I71</f>
        <v>216571426</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138452032</v>
      </c>
      <c r="I75" s="34">
        <f>I76+I77+I78+I84+I85+I89+I92+I95</f>
        <v>137181946</v>
      </c>
    </row>
    <row r="76" spans="1:9" ht="12.75" customHeight="1" x14ac:dyDescent="0.2">
      <c r="A76" s="186" t="s">
        <v>61</v>
      </c>
      <c r="B76" s="186"/>
      <c r="C76" s="186"/>
      <c r="D76" s="186"/>
      <c r="E76" s="186"/>
      <c r="F76" s="186"/>
      <c r="G76" s="15">
        <v>68</v>
      </c>
      <c r="H76" s="33">
        <v>96259900</v>
      </c>
      <c r="I76" s="33">
        <v>96259900</v>
      </c>
    </row>
    <row r="77" spans="1:9" ht="12.75" customHeight="1" x14ac:dyDescent="0.2">
      <c r="A77" s="186" t="s">
        <v>62</v>
      </c>
      <c r="B77" s="186"/>
      <c r="C77" s="186"/>
      <c r="D77" s="186"/>
      <c r="E77" s="186"/>
      <c r="F77" s="186"/>
      <c r="G77" s="15">
        <v>69</v>
      </c>
      <c r="H77" s="33">
        <v>0</v>
      </c>
      <c r="I77" s="33">
        <v>0</v>
      </c>
    </row>
    <row r="78" spans="1:9" ht="12.75" customHeight="1" x14ac:dyDescent="0.2">
      <c r="A78" s="190" t="s">
        <v>63</v>
      </c>
      <c r="B78" s="190"/>
      <c r="C78" s="190"/>
      <c r="D78" s="190"/>
      <c r="E78" s="190"/>
      <c r="F78" s="190"/>
      <c r="G78" s="16">
        <v>70</v>
      </c>
      <c r="H78" s="34">
        <f>SUM(H79:H83)</f>
        <v>14780033</v>
      </c>
      <c r="I78" s="34">
        <f>SUM(I79:I83)</f>
        <v>14780033</v>
      </c>
    </row>
    <row r="79" spans="1:9" ht="12.75" customHeight="1" x14ac:dyDescent="0.2">
      <c r="A79" s="186" t="s">
        <v>64</v>
      </c>
      <c r="B79" s="186"/>
      <c r="C79" s="186"/>
      <c r="D79" s="186"/>
      <c r="E79" s="186"/>
      <c r="F79" s="186"/>
      <c r="G79" s="15">
        <v>71</v>
      </c>
      <c r="H79" s="33">
        <v>4812995</v>
      </c>
      <c r="I79" s="33">
        <v>4812995</v>
      </c>
    </row>
    <row r="80" spans="1:9" ht="12.75" customHeight="1" x14ac:dyDescent="0.2">
      <c r="A80" s="186" t="s">
        <v>65</v>
      </c>
      <c r="B80" s="186"/>
      <c r="C80" s="186"/>
      <c r="D80" s="186"/>
      <c r="E80" s="186"/>
      <c r="F80" s="186"/>
      <c r="G80" s="15">
        <v>72</v>
      </c>
      <c r="H80" s="33">
        <v>4659600</v>
      </c>
      <c r="I80" s="33">
        <v>4708080</v>
      </c>
    </row>
    <row r="81" spans="1:9" ht="12.75" customHeight="1" x14ac:dyDescent="0.2">
      <c r="A81" s="186" t="s">
        <v>66</v>
      </c>
      <c r="B81" s="186"/>
      <c r="C81" s="186"/>
      <c r="D81" s="186"/>
      <c r="E81" s="186"/>
      <c r="F81" s="186"/>
      <c r="G81" s="15">
        <v>73</v>
      </c>
      <c r="H81" s="33">
        <v>-4659600</v>
      </c>
      <c r="I81" s="33">
        <v>-4708080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9967038</v>
      </c>
      <c r="I83" s="33">
        <v>9967038</v>
      </c>
    </row>
    <row r="84" spans="1:9" ht="12.75" customHeight="1" x14ac:dyDescent="0.2">
      <c r="A84" s="189" t="s">
        <v>69</v>
      </c>
      <c r="B84" s="189"/>
      <c r="C84" s="189"/>
      <c r="D84" s="189"/>
      <c r="E84" s="189"/>
      <c r="F84" s="189"/>
      <c r="G84" s="119">
        <v>76</v>
      </c>
      <c r="H84" s="120">
        <v>3785313</v>
      </c>
      <c r="I84" s="120">
        <v>3785313</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20859024</v>
      </c>
      <c r="I89" s="34">
        <f>I90-I91</f>
        <v>23578103</v>
      </c>
    </row>
    <row r="90" spans="1:9" ht="12.75" customHeight="1" x14ac:dyDescent="0.2">
      <c r="A90" s="186" t="s">
        <v>75</v>
      </c>
      <c r="B90" s="186"/>
      <c r="C90" s="186"/>
      <c r="D90" s="186"/>
      <c r="E90" s="186"/>
      <c r="F90" s="186"/>
      <c r="G90" s="15">
        <v>82</v>
      </c>
      <c r="H90" s="33">
        <v>20859024</v>
      </c>
      <c r="I90" s="33">
        <v>23578103</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2767762</v>
      </c>
      <c r="I92" s="34">
        <f>I93-I94</f>
        <v>-1221403</v>
      </c>
    </row>
    <row r="93" spans="1:9" ht="12.75" customHeight="1" x14ac:dyDescent="0.2">
      <c r="A93" s="186" t="s">
        <v>78</v>
      </c>
      <c r="B93" s="186"/>
      <c r="C93" s="186"/>
      <c r="D93" s="186"/>
      <c r="E93" s="186"/>
      <c r="F93" s="186"/>
      <c r="G93" s="15">
        <v>85</v>
      </c>
      <c r="H93" s="33">
        <v>2767762</v>
      </c>
      <c r="I93" s="33">
        <v>0</v>
      </c>
    </row>
    <row r="94" spans="1:9" ht="12.75" customHeight="1" x14ac:dyDescent="0.2">
      <c r="A94" s="186" t="s">
        <v>79</v>
      </c>
      <c r="B94" s="186"/>
      <c r="C94" s="186"/>
      <c r="D94" s="186"/>
      <c r="E94" s="186"/>
      <c r="F94" s="186"/>
      <c r="G94" s="15">
        <v>86</v>
      </c>
      <c r="H94" s="33">
        <v>0</v>
      </c>
      <c r="I94" s="33">
        <v>1221403</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80000</v>
      </c>
      <c r="I96" s="34">
        <f>SUM(I97:I102)</f>
        <v>24000</v>
      </c>
    </row>
    <row r="97" spans="1:9" ht="12.75" customHeight="1" x14ac:dyDescent="0.2">
      <c r="A97" s="186" t="s">
        <v>81</v>
      </c>
      <c r="B97" s="186"/>
      <c r="C97" s="186"/>
      <c r="D97" s="186"/>
      <c r="E97" s="186"/>
      <c r="F97" s="186"/>
      <c r="G97" s="15">
        <v>89</v>
      </c>
      <c r="H97" s="33">
        <v>80000</v>
      </c>
      <c r="I97" s="33">
        <v>24000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20191515</v>
      </c>
      <c r="I103" s="34">
        <f>SUM(I104:I114)</f>
        <v>16147596</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20191515</v>
      </c>
      <c r="I109" s="33">
        <v>16147596</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57248015</v>
      </c>
      <c r="I115" s="34">
        <f>SUM(I116:I129)</f>
        <v>62530178</v>
      </c>
    </row>
    <row r="116" spans="1:9" ht="12.75" customHeight="1" x14ac:dyDescent="0.2">
      <c r="A116" s="186" t="s">
        <v>87</v>
      </c>
      <c r="B116" s="186"/>
      <c r="C116" s="186"/>
      <c r="D116" s="186"/>
      <c r="E116" s="186"/>
      <c r="F116" s="186"/>
      <c r="G116" s="15">
        <v>108</v>
      </c>
      <c r="H116" s="33">
        <v>2342982</v>
      </c>
      <c r="I116" s="33">
        <v>1735685</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6057248</v>
      </c>
      <c r="I121" s="33">
        <v>10258655</v>
      </c>
    </row>
    <row r="122" spans="1:9" ht="12.75" customHeight="1" x14ac:dyDescent="0.2">
      <c r="A122" s="186" t="s">
        <v>93</v>
      </c>
      <c r="B122" s="186"/>
      <c r="C122" s="186"/>
      <c r="D122" s="186"/>
      <c r="E122" s="186"/>
      <c r="F122" s="186"/>
      <c r="G122" s="15">
        <v>114</v>
      </c>
      <c r="H122" s="33">
        <v>0</v>
      </c>
      <c r="I122" s="33">
        <v>2631076</v>
      </c>
    </row>
    <row r="123" spans="1:9" ht="12.75" customHeight="1" x14ac:dyDescent="0.2">
      <c r="A123" s="186" t="s">
        <v>94</v>
      </c>
      <c r="B123" s="186"/>
      <c r="C123" s="186"/>
      <c r="D123" s="186"/>
      <c r="E123" s="186"/>
      <c r="F123" s="186"/>
      <c r="G123" s="15">
        <v>115</v>
      </c>
      <c r="H123" s="33">
        <v>36088906</v>
      </c>
      <c r="I123" s="33">
        <v>36850210</v>
      </c>
    </row>
    <row r="124" spans="1:9" x14ac:dyDescent="0.2">
      <c r="A124" s="186" t="s">
        <v>95</v>
      </c>
      <c r="B124" s="186"/>
      <c r="C124" s="186"/>
      <c r="D124" s="186"/>
      <c r="E124" s="186"/>
      <c r="F124" s="186"/>
      <c r="G124" s="15">
        <v>116</v>
      </c>
      <c r="H124" s="33">
        <v>6600000</v>
      </c>
      <c r="I124" s="33">
        <v>7943182</v>
      </c>
    </row>
    <row r="125" spans="1:9" x14ac:dyDescent="0.2">
      <c r="A125" s="186" t="s">
        <v>98</v>
      </c>
      <c r="B125" s="186"/>
      <c r="C125" s="186"/>
      <c r="D125" s="186"/>
      <c r="E125" s="186"/>
      <c r="F125" s="186"/>
      <c r="G125" s="15">
        <v>117</v>
      </c>
      <c r="H125" s="33">
        <v>1947330</v>
      </c>
      <c r="I125" s="33">
        <v>2101769</v>
      </c>
    </row>
    <row r="126" spans="1:9" x14ac:dyDescent="0.2">
      <c r="A126" s="186" t="s">
        <v>99</v>
      </c>
      <c r="B126" s="186"/>
      <c r="C126" s="186"/>
      <c r="D126" s="186"/>
      <c r="E126" s="186"/>
      <c r="F126" s="186"/>
      <c r="G126" s="15">
        <v>118</v>
      </c>
      <c r="H126" s="33">
        <v>1696971</v>
      </c>
      <c r="I126" s="33">
        <v>894406</v>
      </c>
    </row>
    <row r="127" spans="1:9" x14ac:dyDescent="0.2">
      <c r="A127" s="186" t="s">
        <v>100</v>
      </c>
      <c r="B127" s="186"/>
      <c r="C127" s="186"/>
      <c r="D127" s="186"/>
      <c r="E127" s="186"/>
      <c r="F127" s="186"/>
      <c r="G127" s="15">
        <v>119</v>
      </c>
      <c r="H127" s="33">
        <v>34391</v>
      </c>
      <c r="I127" s="33">
        <v>34391</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2480187</v>
      </c>
      <c r="I129" s="33">
        <v>80804</v>
      </c>
    </row>
    <row r="130" spans="1:9" ht="22.15" customHeight="1" x14ac:dyDescent="0.2">
      <c r="A130" s="187" t="s">
        <v>103</v>
      </c>
      <c r="B130" s="187"/>
      <c r="C130" s="187"/>
      <c r="D130" s="187"/>
      <c r="E130" s="187"/>
      <c r="F130" s="187"/>
      <c r="G130" s="15">
        <v>122</v>
      </c>
      <c r="H130" s="33">
        <v>707250</v>
      </c>
      <c r="I130" s="33">
        <v>687706</v>
      </c>
    </row>
    <row r="131" spans="1:9" x14ac:dyDescent="0.2">
      <c r="A131" s="188" t="s">
        <v>388</v>
      </c>
      <c r="B131" s="188"/>
      <c r="C131" s="188"/>
      <c r="D131" s="188"/>
      <c r="E131" s="188"/>
      <c r="F131" s="188"/>
      <c r="G131" s="16">
        <v>123</v>
      </c>
      <c r="H131" s="34">
        <f>H75+H96+H103+H115+H130</f>
        <v>216678812</v>
      </c>
      <c r="I131" s="34">
        <f>I75+I96+I103+I115+I130</f>
        <v>216571426</v>
      </c>
    </row>
    <row r="132" spans="1:9" x14ac:dyDescent="0.2">
      <c r="A132" s="187" t="s">
        <v>104</v>
      </c>
      <c r="B132" s="187"/>
      <c r="C132" s="187"/>
      <c r="D132" s="187"/>
      <c r="E132" s="187"/>
      <c r="F132" s="187"/>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26" top="0.94"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4" zoomScaleNormal="100" zoomScaleSheetLayoutView="110" workbookViewId="0">
      <selection activeCell="I40" sqref="I4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450</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435</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129028001</v>
      </c>
      <c r="I8" s="37">
        <f>SUM(I9:I13)</f>
        <v>46187773</v>
      </c>
      <c r="J8" s="37">
        <f>SUM(J9:J13)</f>
        <v>133015154</v>
      </c>
      <c r="K8" s="37">
        <f>SUM(K9:K13)</f>
        <v>51318659</v>
      </c>
    </row>
    <row r="9" spans="1:11" x14ac:dyDescent="0.2">
      <c r="A9" s="186" t="s">
        <v>121</v>
      </c>
      <c r="B9" s="186"/>
      <c r="C9" s="186"/>
      <c r="D9" s="186"/>
      <c r="E9" s="186"/>
      <c r="F9" s="186"/>
      <c r="G9" s="15">
        <v>126</v>
      </c>
      <c r="H9" s="33">
        <v>18312060</v>
      </c>
      <c r="I9" s="33">
        <v>7152333</v>
      </c>
      <c r="J9" s="33">
        <v>17433827</v>
      </c>
      <c r="K9" s="33">
        <v>6896864</v>
      </c>
    </row>
    <row r="10" spans="1:11" x14ac:dyDescent="0.2">
      <c r="A10" s="186" t="s">
        <v>122</v>
      </c>
      <c r="B10" s="186"/>
      <c r="C10" s="186"/>
      <c r="D10" s="186"/>
      <c r="E10" s="186"/>
      <c r="F10" s="186"/>
      <c r="G10" s="15">
        <v>127</v>
      </c>
      <c r="H10" s="33">
        <v>103334428</v>
      </c>
      <c r="I10" s="33">
        <v>35551900</v>
      </c>
      <c r="J10" s="33">
        <v>108828275</v>
      </c>
      <c r="K10" s="33">
        <v>41837029</v>
      </c>
    </row>
    <row r="11" spans="1:11" x14ac:dyDescent="0.2">
      <c r="A11" s="186" t="s">
        <v>123</v>
      </c>
      <c r="B11" s="186"/>
      <c r="C11" s="186"/>
      <c r="D11" s="186"/>
      <c r="E11" s="186"/>
      <c r="F11" s="186"/>
      <c r="G11" s="15">
        <v>128</v>
      </c>
      <c r="H11" s="33">
        <v>4480417</v>
      </c>
      <c r="I11" s="33">
        <v>1761920</v>
      </c>
      <c r="J11" s="33">
        <v>4487665</v>
      </c>
      <c r="K11" s="33">
        <v>1673407</v>
      </c>
    </row>
    <row r="12" spans="1:11" x14ac:dyDescent="0.2">
      <c r="A12" s="186" t="s">
        <v>124</v>
      </c>
      <c r="B12" s="186"/>
      <c r="C12" s="186"/>
      <c r="D12" s="186"/>
      <c r="E12" s="186"/>
      <c r="F12" s="186"/>
      <c r="G12" s="15">
        <v>129</v>
      </c>
      <c r="H12" s="33">
        <v>112500</v>
      </c>
      <c r="I12" s="33">
        <v>40066</v>
      </c>
      <c r="J12" s="33">
        <v>129536</v>
      </c>
      <c r="K12" s="33">
        <v>36907</v>
      </c>
    </row>
    <row r="13" spans="1:11" x14ac:dyDescent="0.2">
      <c r="A13" s="186" t="s">
        <v>125</v>
      </c>
      <c r="B13" s="186"/>
      <c r="C13" s="186"/>
      <c r="D13" s="186"/>
      <c r="E13" s="186"/>
      <c r="F13" s="186"/>
      <c r="G13" s="15">
        <v>130</v>
      </c>
      <c r="H13" s="33">
        <v>2788596</v>
      </c>
      <c r="I13" s="33">
        <v>1681554</v>
      </c>
      <c r="J13" s="33">
        <v>2135851</v>
      </c>
      <c r="K13" s="33">
        <v>874452</v>
      </c>
    </row>
    <row r="14" spans="1:11" x14ac:dyDescent="0.2">
      <c r="A14" s="214" t="s">
        <v>126</v>
      </c>
      <c r="B14" s="214"/>
      <c r="C14" s="214"/>
      <c r="D14" s="214"/>
      <c r="E14" s="214"/>
      <c r="F14" s="214"/>
      <c r="G14" s="20">
        <v>131</v>
      </c>
      <c r="H14" s="37">
        <f>H15+H16+H20+H24+H25+H26+H29+H36</f>
        <v>124857213</v>
      </c>
      <c r="I14" s="37">
        <f>I15+I16+I20+I24+I25+I26+I29+I36</f>
        <v>44143208</v>
      </c>
      <c r="J14" s="37">
        <f>J15+J16+J20+J24+J25+J26+J29+J36</f>
        <v>134098977</v>
      </c>
      <c r="K14" s="37">
        <f>K15+K16+K20+K24+K25+K26+K29+K36</f>
        <v>50525520</v>
      </c>
    </row>
    <row r="15" spans="1:11" x14ac:dyDescent="0.2">
      <c r="A15" s="186" t="s">
        <v>108</v>
      </c>
      <c r="B15" s="186"/>
      <c r="C15" s="186"/>
      <c r="D15" s="186"/>
      <c r="E15" s="186"/>
      <c r="F15" s="186"/>
      <c r="G15" s="15">
        <v>132</v>
      </c>
      <c r="H15" s="33">
        <v>-587967</v>
      </c>
      <c r="I15" s="33">
        <v>758395</v>
      </c>
      <c r="J15" s="33">
        <v>606320</v>
      </c>
      <c r="K15" s="33">
        <v>1422649</v>
      </c>
    </row>
    <row r="16" spans="1:11" x14ac:dyDescent="0.2">
      <c r="A16" s="215" t="s">
        <v>127</v>
      </c>
      <c r="B16" s="215"/>
      <c r="C16" s="215"/>
      <c r="D16" s="215"/>
      <c r="E16" s="215"/>
      <c r="F16" s="215"/>
      <c r="G16" s="20">
        <v>133</v>
      </c>
      <c r="H16" s="37">
        <f>SUM(H17:H19)</f>
        <v>92677461</v>
      </c>
      <c r="I16" s="37">
        <f>SUM(I17:I19)</f>
        <v>32579754</v>
      </c>
      <c r="J16" s="37">
        <f>SUM(J17:J19)</f>
        <v>99532674</v>
      </c>
      <c r="K16" s="37">
        <f>SUM(K17:K19)</f>
        <v>37838606</v>
      </c>
    </row>
    <row r="17" spans="1:11" x14ac:dyDescent="0.2">
      <c r="A17" s="216" t="s">
        <v>128</v>
      </c>
      <c r="B17" s="216"/>
      <c r="C17" s="216"/>
      <c r="D17" s="216"/>
      <c r="E17" s="216"/>
      <c r="F17" s="216"/>
      <c r="G17" s="15">
        <v>134</v>
      </c>
      <c r="H17" s="33">
        <v>67809234</v>
      </c>
      <c r="I17" s="33">
        <v>23860727</v>
      </c>
      <c r="J17" s="33">
        <v>61692756</v>
      </c>
      <c r="K17" s="33">
        <v>22324362</v>
      </c>
    </row>
    <row r="18" spans="1:11" x14ac:dyDescent="0.2">
      <c r="A18" s="216" t="s">
        <v>129</v>
      </c>
      <c r="B18" s="216"/>
      <c r="C18" s="216"/>
      <c r="D18" s="216"/>
      <c r="E18" s="216"/>
      <c r="F18" s="216"/>
      <c r="G18" s="15">
        <v>135</v>
      </c>
      <c r="H18" s="33">
        <v>3042625</v>
      </c>
      <c r="I18" s="33">
        <v>1223591</v>
      </c>
      <c r="J18" s="33">
        <v>12291593</v>
      </c>
      <c r="K18" s="33">
        <v>6441444</v>
      </c>
    </row>
    <row r="19" spans="1:11" x14ac:dyDescent="0.2">
      <c r="A19" s="216" t="s">
        <v>130</v>
      </c>
      <c r="B19" s="216"/>
      <c r="C19" s="216"/>
      <c r="D19" s="216"/>
      <c r="E19" s="216"/>
      <c r="F19" s="216"/>
      <c r="G19" s="15">
        <v>136</v>
      </c>
      <c r="H19" s="33">
        <v>21825602</v>
      </c>
      <c r="I19" s="33">
        <v>7495436</v>
      </c>
      <c r="J19" s="33">
        <v>25548325</v>
      </c>
      <c r="K19" s="33">
        <v>9072800</v>
      </c>
    </row>
    <row r="20" spans="1:11" x14ac:dyDescent="0.2">
      <c r="A20" s="215" t="s">
        <v>131</v>
      </c>
      <c r="B20" s="215"/>
      <c r="C20" s="215"/>
      <c r="D20" s="215"/>
      <c r="E20" s="215"/>
      <c r="F20" s="215"/>
      <c r="G20" s="20">
        <v>137</v>
      </c>
      <c r="H20" s="37">
        <f>SUM(H21:H23)</f>
        <v>22024757</v>
      </c>
      <c r="I20" s="37">
        <f>SUM(I21:I23)</f>
        <v>7520206</v>
      </c>
      <c r="J20" s="37">
        <f>SUM(J21:J23)</f>
        <v>22618203</v>
      </c>
      <c r="K20" s="37">
        <f>SUM(K21:K23)</f>
        <v>7691390</v>
      </c>
    </row>
    <row r="21" spans="1:11" x14ac:dyDescent="0.2">
      <c r="A21" s="216" t="s">
        <v>109</v>
      </c>
      <c r="B21" s="216"/>
      <c r="C21" s="216"/>
      <c r="D21" s="216"/>
      <c r="E21" s="216"/>
      <c r="F21" s="216"/>
      <c r="G21" s="15">
        <v>138</v>
      </c>
      <c r="H21" s="33">
        <v>14530432</v>
      </c>
      <c r="I21" s="33">
        <v>4955808</v>
      </c>
      <c r="J21" s="33">
        <v>15011240</v>
      </c>
      <c r="K21" s="33">
        <v>5102411</v>
      </c>
    </row>
    <row r="22" spans="1:11" x14ac:dyDescent="0.2">
      <c r="A22" s="216" t="s">
        <v>110</v>
      </c>
      <c r="B22" s="216"/>
      <c r="C22" s="216"/>
      <c r="D22" s="216"/>
      <c r="E22" s="216"/>
      <c r="F22" s="216"/>
      <c r="G22" s="15">
        <v>139</v>
      </c>
      <c r="H22" s="33">
        <v>4293552</v>
      </c>
      <c r="I22" s="33">
        <v>1470832</v>
      </c>
      <c r="J22" s="33">
        <v>4465478</v>
      </c>
      <c r="K22" s="33">
        <v>1525059</v>
      </c>
    </row>
    <row r="23" spans="1:11" x14ac:dyDescent="0.2">
      <c r="A23" s="216" t="s">
        <v>111</v>
      </c>
      <c r="B23" s="216"/>
      <c r="C23" s="216"/>
      <c r="D23" s="216"/>
      <c r="E23" s="216"/>
      <c r="F23" s="216"/>
      <c r="G23" s="15">
        <v>140</v>
      </c>
      <c r="H23" s="33">
        <v>3200773</v>
      </c>
      <c r="I23" s="33">
        <v>1093566</v>
      </c>
      <c r="J23" s="33">
        <v>3141485</v>
      </c>
      <c r="K23" s="33">
        <v>1063920</v>
      </c>
    </row>
    <row r="24" spans="1:11" x14ac:dyDescent="0.2">
      <c r="A24" s="186" t="s">
        <v>112</v>
      </c>
      <c r="B24" s="186"/>
      <c r="C24" s="186"/>
      <c r="D24" s="186"/>
      <c r="E24" s="186"/>
      <c r="F24" s="186"/>
      <c r="G24" s="15">
        <v>141</v>
      </c>
      <c r="H24" s="33">
        <v>4762846</v>
      </c>
      <c r="I24" s="33">
        <v>1648477</v>
      </c>
      <c r="J24" s="33">
        <v>5425737</v>
      </c>
      <c r="K24" s="33">
        <v>1774136</v>
      </c>
    </row>
    <row r="25" spans="1:11" x14ac:dyDescent="0.2">
      <c r="A25" s="186" t="s">
        <v>113</v>
      </c>
      <c r="B25" s="186"/>
      <c r="C25" s="186"/>
      <c r="D25" s="186"/>
      <c r="E25" s="186"/>
      <c r="F25" s="186"/>
      <c r="G25" s="15">
        <v>142</v>
      </c>
      <c r="H25" s="33">
        <v>5283530</v>
      </c>
      <c r="I25" s="33">
        <v>1508327</v>
      </c>
      <c r="J25" s="33">
        <v>5420905</v>
      </c>
      <c r="K25" s="33">
        <v>1703170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696586</v>
      </c>
      <c r="I36" s="33">
        <v>128049</v>
      </c>
      <c r="J36" s="33">
        <v>495138</v>
      </c>
      <c r="K36" s="33">
        <v>95569</v>
      </c>
    </row>
    <row r="37" spans="1:11" x14ac:dyDescent="0.2">
      <c r="A37" s="214" t="s">
        <v>142</v>
      </c>
      <c r="B37" s="214"/>
      <c r="C37" s="214"/>
      <c r="D37" s="214"/>
      <c r="E37" s="214"/>
      <c r="F37" s="214"/>
      <c r="G37" s="20">
        <v>154</v>
      </c>
      <c r="H37" s="37">
        <f>SUM(H38:H47)</f>
        <v>650155</v>
      </c>
      <c r="I37" s="37">
        <f>SUM(I38:I47)</f>
        <v>211117</v>
      </c>
      <c r="J37" s="37">
        <f>SUM(J38:J47)</f>
        <v>546711</v>
      </c>
      <c r="K37" s="37">
        <f>SUM(K38:K47)</f>
        <v>175997</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581495</v>
      </c>
      <c r="I40" s="33">
        <v>194693</v>
      </c>
      <c r="J40" s="33">
        <v>420677</v>
      </c>
      <c r="K40" s="33">
        <v>160327</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35</v>
      </c>
      <c r="I44" s="33">
        <v>5</v>
      </c>
      <c r="J44" s="33">
        <v>11</v>
      </c>
      <c r="K44" s="33">
        <v>3</v>
      </c>
    </row>
    <row r="45" spans="1:11" x14ac:dyDescent="0.2">
      <c r="A45" s="186" t="s">
        <v>150</v>
      </c>
      <c r="B45" s="186"/>
      <c r="C45" s="186"/>
      <c r="D45" s="186"/>
      <c r="E45" s="186"/>
      <c r="F45" s="186"/>
      <c r="G45" s="15">
        <v>162</v>
      </c>
      <c r="H45" s="33">
        <v>59625</v>
      </c>
      <c r="I45" s="33">
        <v>13419</v>
      </c>
      <c r="J45" s="33">
        <v>117023</v>
      </c>
      <c r="K45" s="33">
        <v>12667</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9000</v>
      </c>
      <c r="I47" s="33">
        <v>3000</v>
      </c>
      <c r="J47" s="33">
        <v>9000</v>
      </c>
      <c r="K47" s="33">
        <v>3000</v>
      </c>
    </row>
    <row r="48" spans="1:11" x14ac:dyDescent="0.2">
      <c r="A48" s="214" t="s">
        <v>153</v>
      </c>
      <c r="B48" s="214"/>
      <c r="C48" s="214"/>
      <c r="D48" s="214"/>
      <c r="E48" s="214"/>
      <c r="F48" s="214"/>
      <c r="G48" s="20">
        <v>165</v>
      </c>
      <c r="H48" s="37">
        <f>SUM(H49:H55)</f>
        <v>644984</v>
      </c>
      <c r="I48" s="37">
        <f>SUM(I49:I55)</f>
        <v>168244</v>
      </c>
      <c r="J48" s="37">
        <f>SUM(J49:J55)</f>
        <v>684291</v>
      </c>
      <c r="K48" s="37">
        <f>SUM(K49:K55)</f>
        <v>248752</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506334</v>
      </c>
      <c r="I51" s="33">
        <v>141858</v>
      </c>
      <c r="J51" s="33">
        <v>586102</v>
      </c>
      <c r="K51" s="33">
        <v>214076</v>
      </c>
    </row>
    <row r="52" spans="1:11" x14ac:dyDescent="0.2">
      <c r="A52" s="210" t="s">
        <v>157</v>
      </c>
      <c r="B52" s="210"/>
      <c r="C52" s="210"/>
      <c r="D52" s="210"/>
      <c r="E52" s="210"/>
      <c r="F52" s="210"/>
      <c r="G52" s="15">
        <v>169</v>
      </c>
      <c r="H52" s="33">
        <v>138650</v>
      </c>
      <c r="I52" s="33">
        <v>26386</v>
      </c>
      <c r="J52" s="33">
        <v>98189</v>
      </c>
      <c r="K52" s="33">
        <v>34676</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129678156</v>
      </c>
      <c r="I60" s="37">
        <f t="shared" ref="I60:K60" si="0">I8+I37+I56+I57</f>
        <v>46398890</v>
      </c>
      <c r="J60" s="37">
        <f t="shared" si="0"/>
        <v>133561865</v>
      </c>
      <c r="K60" s="37">
        <f t="shared" si="0"/>
        <v>51494656</v>
      </c>
    </row>
    <row r="61" spans="1:11" x14ac:dyDescent="0.2">
      <c r="A61" s="214" t="s">
        <v>166</v>
      </c>
      <c r="B61" s="214"/>
      <c r="C61" s="214"/>
      <c r="D61" s="214"/>
      <c r="E61" s="214"/>
      <c r="F61" s="214"/>
      <c r="G61" s="20">
        <v>178</v>
      </c>
      <c r="H61" s="37">
        <f>H14+H48+H58+H59</f>
        <v>125502197</v>
      </c>
      <c r="I61" s="37">
        <f t="shared" ref="I61:K61" si="1">I14+I48+I58+I59</f>
        <v>44311452</v>
      </c>
      <c r="J61" s="37">
        <f t="shared" si="1"/>
        <v>134783268</v>
      </c>
      <c r="K61" s="37">
        <f t="shared" si="1"/>
        <v>50774272</v>
      </c>
    </row>
    <row r="62" spans="1:11" x14ac:dyDescent="0.2">
      <c r="A62" s="214" t="s">
        <v>167</v>
      </c>
      <c r="B62" s="214"/>
      <c r="C62" s="214"/>
      <c r="D62" s="214"/>
      <c r="E62" s="214"/>
      <c r="F62" s="214"/>
      <c r="G62" s="20">
        <v>179</v>
      </c>
      <c r="H62" s="37">
        <f>H60-H61</f>
        <v>4175959</v>
      </c>
      <c r="I62" s="37">
        <f t="shared" ref="I62:K62" si="2">I60-I61</f>
        <v>2087438</v>
      </c>
      <c r="J62" s="37">
        <f t="shared" si="2"/>
        <v>-1221403</v>
      </c>
      <c r="K62" s="37">
        <f t="shared" si="2"/>
        <v>720384</v>
      </c>
    </row>
    <row r="63" spans="1:11" x14ac:dyDescent="0.2">
      <c r="A63" s="213" t="s">
        <v>168</v>
      </c>
      <c r="B63" s="213"/>
      <c r="C63" s="213"/>
      <c r="D63" s="213"/>
      <c r="E63" s="213"/>
      <c r="F63" s="213"/>
      <c r="G63" s="20">
        <v>180</v>
      </c>
      <c r="H63" s="37">
        <f>+IF((H60-H61)&gt;0,(H60-H61),0)</f>
        <v>4175959</v>
      </c>
      <c r="I63" s="37">
        <f t="shared" ref="I63:K63" si="3">+IF((I60-I61)&gt;0,(I60-I61),0)</f>
        <v>2087438</v>
      </c>
      <c r="J63" s="37">
        <f t="shared" si="3"/>
        <v>0</v>
      </c>
      <c r="K63" s="37">
        <f t="shared" si="3"/>
        <v>720384</v>
      </c>
    </row>
    <row r="64" spans="1:11" x14ac:dyDescent="0.2">
      <c r="A64" s="213" t="s">
        <v>169</v>
      </c>
      <c r="B64" s="213"/>
      <c r="C64" s="213"/>
      <c r="D64" s="213"/>
      <c r="E64" s="213"/>
      <c r="F64" s="213"/>
      <c r="G64" s="20">
        <v>181</v>
      </c>
      <c r="H64" s="37">
        <f>+IF((H60-H61)&lt;0,(H60-H61),0)</f>
        <v>0</v>
      </c>
      <c r="I64" s="37">
        <f t="shared" ref="I64:K64" si="4">+IF((I60-I61)&lt;0,(I60-I61),0)</f>
        <v>0</v>
      </c>
      <c r="J64" s="37">
        <f t="shared" si="4"/>
        <v>-1221403</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4175959</v>
      </c>
      <c r="I66" s="37">
        <f t="shared" ref="I66:K66" si="5">I62-I65</f>
        <v>2087438</v>
      </c>
      <c r="J66" s="37">
        <f t="shared" si="5"/>
        <v>-1221403</v>
      </c>
      <c r="K66" s="37">
        <f t="shared" si="5"/>
        <v>720384</v>
      </c>
    </row>
    <row r="67" spans="1:11" x14ac:dyDescent="0.2">
      <c r="A67" s="213" t="s">
        <v>171</v>
      </c>
      <c r="B67" s="213"/>
      <c r="C67" s="213"/>
      <c r="D67" s="213"/>
      <c r="E67" s="213"/>
      <c r="F67" s="213"/>
      <c r="G67" s="20">
        <v>184</v>
      </c>
      <c r="H67" s="37">
        <f>+IF((H62-H65)&gt;0,(H62-H65),0)</f>
        <v>4175959</v>
      </c>
      <c r="I67" s="37">
        <f t="shared" ref="I67:K67" si="6">+IF((I62-I65)&gt;0,(I62-I65),0)</f>
        <v>2087438</v>
      </c>
      <c r="J67" s="37">
        <f t="shared" si="6"/>
        <v>0</v>
      </c>
      <c r="K67" s="37">
        <f t="shared" si="6"/>
        <v>720384</v>
      </c>
    </row>
    <row r="68" spans="1:11" x14ac:dyDescent="0.2">
      <c r="A68" s="213" t="s">
        <v>172</v>
      </c>
      <c r="B68" s="213"/>
      <c r="C68" s="213"/>
      <c r="D68" s="213"/>
      <c r="E68" s="213"/>
      <c r="F68" s="213"/>
      <c r="G68" s="20">
        <v>185</v>
      </c>
      <c r="H68" s="37">
        <f>+IF((H62-H65)&lt;0,(H62-H65),0)</f>
        <v>0</v>
      </c>
      <c r="I68" s="37">
        <f t="shared" ref="I68:K68" si="7">+IF((I62-I65)&lt;0,(I62-I65),0)</f>
        <v>0</v>
      </c>
      <c r="J68" s="37">
        <f t="shared" si="7"/>
        <v>-1221403</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4175959</v>
      </c>
      <c r="I89" s="40">
        <v>2087438</v>
      </c>
      <c r="J89" s="40">
        <v>-1221403</v>
      </c>
      <c r="K89" s="40">
        <v>720384</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4175959</v>
      </c>
      <c r="I101" s="39">
        <f>I89+I100</f>
        <v>2087438</v>
      </c>
      <c r="J101" s="39">
        <f>J89+J100</f>
        <v>-1221403</v>
      </c>
      <c r="K101" s="39">
        <f>K89+K100</f>
        <v>720384</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5" zoomScale="130" zoomScaleNormal="100" zoomScaleSheetLayoutView="130" workbookViewId="0">
      <selection activeCell="E81" sqref="E81:F8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451</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435</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4175959</v>
      </c>
      <c r="I8" s="43">
        <v>-1221403</v>
      </c>
    </row>
    <row r="9" spans="1:9" ht="12.75" customHeight="1" x14ac:dyDescent="0.2">
      <c r="A9" s="257" t="s">
        <v>211</v>
      </c>
      <c r="B9" s="258"/>
      <c r="C9" s="258"/>
      <c r="D9" s="258"/>
      <c r="E9" s="258"/>
      <c r="F9" s="259"/>
      <c r="G9" s="25">
        <v>2</v>
      </c>
      <c r="H9" s="44">
        <f>H10+H11+H12+H13+H14+H15+H16+H17</f>
        <v>4687386</v>
      </c>
      <c r="I9" s="44">
        <f>I10+I11+I12+I13+I14+I15+I16+I17</f>
        <v>5591006</v>
      </c>
    </row>
    <row r="10" spans="1:9" ht="12.75" customHeight="1" x14ac:dyDescent="0.2">
      <c r="A10" s="254" t="s">
        <v>212</v>
      </c>
      <c r="B10" s="255"/>
      <c r="C10" s="255"/>
      <c r="D10" s="255"/>
      <c r="E10" s="255"/>
      <c r="F10" s="256"/>
      <c r="G10" s="26">
        <v>3</v>
      </c>
      <c r="H10" s="45">
        <v>4762846</v>
      </c>
      <c r="I10" s="45">
        <v>5425737</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-581530</v>
      </c>
      <c r="I13" s="45">
        <v>-420688</v>
      </c>
    </row>
    <row r="14" spans="1:9" ht="12.75" customHeight="1" x14ac:dyDescent="0.2">
      <c r="A14" s="254" t="s">
        <v>216</v>
      </c>
      <c r="B14" s="255"/>
      <c r="C14" s="255"/>
      <c r="D14" s="255"/>
      <c r="E14" s="255"/>
      <c r="F14" s="256"/>
      <c r="G14" s="26">
        <v>7</v>
      </c>
      <c r="H14" s="45">
        <v>506070</v>
      </c>
      <c r="I14" s="45">
        <v>585957</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0</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8863345</v>
      </c>
      <c r="I18" s="44">
        <f>I8+I9</f>
        <v>4369603</v>
      </c>
    </row>
    <row r="19" spans="1:9" ht="12.75" customHeight="1" x14ac:dyDescent="0.2">
      <c r="A19" s="257" t="s">
        <v>220</v>
      </c>
      <c r="B19" s="258"/>
      <c r="C19" s="258"/>
      <c r="D19" s="258"/>
      <c r="E19" s="258"/>
      <c r="F19" s="259"/>
      <c r="G19" s="25">
        <v>12</v>
      </c>
      <c r="H19" s="44">
        <f>H20+H21+H22+H23</f>
        <v>-4203266</v>
      </c>
      <c r="I19" s="44">
        <f>I20+I21+I22+I23</f>
        <v>-2899769</v>
      </c>
    </row>
    <row r="20" spans="1:9" ht="12.75" customHeight="1" x14ac:dyDescent="0.2">
      <c r="A20" s="254" t="s">
        <v>221</v>
      </c>
      <c r="B20" s="255"/>
      <c r="C20" s="255"/>
      <c r="D20" s="255"/>
      <c r="E20" s="255"/>
      <c r="F20" s="256"/>
      <c r="G20" s="26">
        <v>13</v>
      </c>
      <c r="H20" s="45">
        <v>-4123702</v>
      </c>
      <c r="I20" s="45">
        <v>-1879654</v>
      </c>
    </row>
    <row r="21" spans="1:9" ht="12.75" customHeight="1" x14ac:dyDescent="0.2">
      <c r="A21" s="254" t="s">
        <v>222</v>
      </c>
      <c r="B21" s="255"/>
      <c r="C21" s="255"/>
      <c r="D21" s="255"/>
      <c r="E21" s="255"/>
      <c r="F21" s="256"/>
      <c r="G21" s="26">
        <v>14</v>
      </c>
      <c r="H21" s="45">
        <v>-1372613</v>
      </c>
      <c r="I21" s="45">
        <v>5118722</v>
      </c>
    </row>
    <row r="22" spans="1:9" ht="12.75" customHeight="1" x14ac:dyDescent="0.2">
      <c r="A22" s="254" t="s">
        <v>223</v>
      </c>
      <c r="B22" s="255"/>
      <c r="C22" s="255"/>
      <c r="D22" s="255"/>
      <c r="E22" s="255"/>
      <c r="F22" s="256"/>
      <c r="G22" s="26">
        <v>15</v>
      </c>
      <c r="H22" s="45">
        <v>-966694</v>
      </c>
      <c r="I22" s="45">
        <v>-865629</v>
      </c>
    </row>
    <row r="23" spans="1:9" ht="12.75" customHeight="1" x14ac:dyDescent="0.2">
      <c r="A23" s="254" t="s">
        <v>224</v>
      </c>
      <c r="B23" s="255"/>
      <c r="C23" s="255"/>
      <c r="D23" s="255"/>
      <c r="E23" s="255"/>
      <c r="F23" s="256"/>
      <c r="G23" s="26">
        <v>16</v>
      </c>
      <c r="H23" s="45">
        <v>2259743</v>
      </c>
      <c r="I23" s="45">
        <v>-5273208</v>
      </c>
    </row>
    <row r="24" spans="1:9" ht="12.75" customHeight="1" x14ac:dyDescent="0.2">
      <c r="A24" s="233" t="s">
        <v>225</v>
      </c>
      <c r="B24" s="234"/>
      <c r="C24" s="234"/>
      <c r="D24" s="234"/>
      <c r="E24" s="234"/>
      <c r="F24" s="235"/>
      <c r="G24" s="25">
        <v>17</v>
      </c>
      <c r="H24" s="44">
        <f>H18+H19</f>
        <v>4660079</v>
      </c>
      <c r="I24" s="44">
        <f>I18+I19</f>
        <v>1469834</v>
      </c>
    </row>
    <row r="25" spans="1:9" ht="12.75" customHeight="1" x14ac:dyDescent="0.2">
      <c r="A25" s="245" t="s">
        <v>226</v>
      </c>
      <c r="B25" s="246"/>
      <c r="C25" s="246"/>
      <c r="D25" s="246"/>
      <c r="E25" s="246"/>
      <c r="F25" s="247"/>
      <c r="G25" s="26">
        <v>18</v>
      </c>
      <c r="H25" s="45">
        <v>-405885</v>
      </c>
      <c r="I25" s="45">
        <v>-399823</v>
      </c>
    </row>
    <row r="26" spans="1:9" ht="12.75" customHeight="1" x14ac:dyDescent="0.2">
      <c r="A26" s="245" t="s">
        <v>227</v>
      </c>
      <c r="B26" s="246"/>
      <c r="C26" s="246"/>
      <c r="D26" s="246"/>
      <c r="E26" s="246"/>
      <c r="F26" s="247"/>
      <c r="G26" s="26">
        <v>19</v>
      </c>
      <c r="H26" s="45">
        <v>-985756</v>
      </c>
      <c r="I26" s="45">
        <v>-1255938</v>
      </c>
    </row>
    <row r="27" spans="1:9" ht="25.9" customHeight="1" x14ac:dyDescent="0.2">
      <c r="A27" s="236" t="s">
        <v>228</v>
      </c>
      <c r="B27" s="237"/>
      <c r="C27" s="237"/>
      <c r="D27" s="237"/>
      <c r="E27" s="237"/>
      <c r="F27" s="238"/>
      <c r="G27" s="27">
        <v>20</v>
      </c>
      <c r="H27" s="46">
        <f>H24+H25+H26</f>
        <v>3268438</v>
      </c>
      <c r="I27" s="46">
        <f>I24+I25+I26</f>
        <v>-185927</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0</v>
      </c>
      <c r="I29" s="47">
        <v>600000</v>
      </c>
    </row>
    <row r="30" spans="1:9" ht="12.75" customHeight="1" x14ac:dyDescent="0.2">
      <c r="A30" s="245" t="s">
        <v>231</v>
      </c>
      <c r="B30" s="246"/>
      <c r="C30" s="246"/>
      <c r="D30" s="246"/>
      <c r="E30" s="246"/>
      <c r="F30" s="247"/>
      <c r="G30" s="26">
        <v>22</v>
      </c>
      <c r="H30" s="47">
        <v>0</v>
      </c>
      <c r="I30" s="48">
        <v>0</v>
      </c>
    </row>
    <row r="31" spans="1:9" ht="12.75" customHeight="1" x14ac:dyDescent="0.2">
      <c r="A31" s="245" t="s">
        <v>232</v>
      </c>
      <c r="B31" s="246"/>
      <c r="C31" s="246"/>
      <c r="D31" s="246"/>
      <c r="E31" s="246"/>
      <c r="F31" s="247"/>
      <c r="G31" s="26">
        <v>23</v>
      </c>
      <c r="H31" s="47">
        <v>0</v>
      </c>
      <c r="I31" s="48">
        <v>0</v>
      </c>
    </row>
    <row r="32" spans="1:9" ht="12.75" customHeight="1" x14ac:dyDescent="0.2">
      <c r="A32" s="245" t="s">
        <v>233</v>
      </c>
      <c r="B32" s="246"/>
      <c r="C32" s="246"/>
      <c r="D32" s="246"/>
      <c r="E32" s="246"/>
      <c r="F32" s="247"/>
      <c r="G32" s="26">
        <v>24</v>
      </c>
      <c r="H32" s="47">
        <v>0</v>
      </c>
      <c r="I32" s="48">
        <v>0</v>
      </c>
    </row>
    <row r="33" spans="1:9" ht="12.75" customHeight="1" x14ac:dyDescent="0.2">
      <c r="A33" s="245" t="s">
        <v>234</v>
      </c>
      <c r="B33" s="246"/>
      <c r="C33" s="246"/>
      <c r="D33" s="246"/>
      <c r="E33" s="246"/>
      <c r="F33" s="247"/>
      <c r="G33" s="26">
        <v>25</v>
      </c>
      <c r="H33" s="47">
        <v>0</v>
      </c>
      <c r="I33" s="48">
        <v>0</v>
      </c>
    </row>
    <row r="34" spans="1:9" ht="12.75" customHeight="1" x14ac:dyDescent="0.2">
      <c r="A34" s="245" t="s">
        <v>235</v>
      </c>
      <c r="B34" s="246"/>
      <c r="C34" s="246"/>
      <c r="D34" s="246"/>
      <c r="E34" s="246"/>
      <c r="F34" s="247"/>
      <c r="G34" s="26">
        <v>26</v>
      </c>
      <c r="H34" s="47">
        <v>0</v>
      </c>
      <c r="I34" s="48">
        <v>0</v>
      </c>
    </row>
    <row r="35" spans="1:9" ht="26.45" customHeight="1" x14ac:dyDescent="0.2">
      <c r="A35" s="233" t="s">
        <v>236</v>
      </c>
      <c r="B35" s="234"/>
      <c r="C35" s="234"/>
      <c r="D35" s="234"/>
      <c r="E35" s="234"/>
      <c r="F35" s="235"/>
      <c r="G35" s="25">
        <v>27</v>
      </c>
      <c r="H35" s="49">
        <f>H29+H30+H31+H32+H33+H34</f>
        <v>0</v>
      </c>
      <c r="I35" s="49">
        <f>I29+I30+I31+I32+I33+I34</f>
        <v>600000</v>
      </c>
    </row>
    <row r="36" spans="1:9" ht="22.9" customHeight="1" x14ac:dyDescent="0.2">
      <c r="A36" s="245" t="s">
        <v>237</v>
      </c>
      <c r="B36" s="246"/>
      <c r="C36" s="246"/>
      <c r="D36" s="246"/>
      <c r="E36" s="246"/>
      <c r="F36" s="247"/>
      <c r="G36" s="26">
        <v>28</v>
      </c>
      <c r="H36" s="48">
        <v>-4951924</v>
      </c>
      <c r="I36" s="48">
        <v>-2033661</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-4951924</v>
      </c>
      <c r="I41" s="49">
        <f>I36+I37+I38+I39+I40</f>
        <v>-2033661</v>
      </c>
    </row>
    <row r="42" spans="1:9" ht="29.45" customHeight="1" x14ac:dyDescent="0.2">
      <c r="A42" s="236" t="s">
        <v>243</v>
      </c>
      <c r="B42" s="237"/>
      <c r="C42" s="237"/>
      <c r="D42" s="237"/>
      <c r="E42" s="237"/>
      <c r="F42" s="238"/>
      <c r="G42" s="27">
        <v>34</v>
      </c>
      <c r="H42" s="50">
        <f>H35+H41</f>
        <v>-4951924</v>
      </c>
      <c r="I42" s="50">
        <f>I35+I41</f>
        <v>-1433661</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9980094</v>
      </c>
      <c r="I46" s="48">
        <v>8855094</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9980094</v>
      </c>
      <c r="I48" s="49">
        <f>I44+I45+I46+I47</f>
        <v>8855094</v>
      </c>
    </row>
    <row r="49" spans="1:9" ht="24.6" customHeight="1" x14ac:dyDescent="0.2">
      <c r="A49" s="245" t="s">
        <v>389</v>
      </c>
      <c r="B49" s="246"/>
      <c r="C49" s="246"/>
      <c r="D49" s="246"/>
      <c r="E49" s="246"/>
      <c r="F49" s="247"/>
      <c r="G49" s="26">
        <v>40</v>
      </c>
      <c r="H49" s="48">
        <v>-9577023</v>
      </c>
      <c r="I49" s="48">
        <v>-8125916</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-518083</v>
      </c>
      <c r="I51" s="48">
        <v>-674238</v>
      </c>
    </row>
    <row r="52" spans="1:9" ht="22.9" customHeight="1" x14ac:dyDescent="0.2">
      <c r="A52" s="245" t="s">
        <v>252</v>
      </c>
      <c r="B52" s="246"/>
      <c r="C52" s="246"/>
      <c r="D52" s="246"/>
      <c r="E52" s="246"/>
      <c r="F52" s="247"/>
      <c r="G52" s="26">
        <v>43</v>
      </c>
      <c r="H52" s="48">
        <v>-113850</v>
      </c>
      <c r="I52" s="48">
        <v>-48480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-10208956</v>
      </c>
      <c r="I54" s="49">
        <f>I49+I50+I51+I52+I53</f>
        <v>-8848634</v>
      </c>
    </row>
    <row r="55" spans="1:9" ht="29.45" customHeight="1" x14ac:dyDescent="0.2">
      <c r="A55" s="248" t="s">
        <v>255</v>
      </c>
      <c r="B55" s="249"/>
      <c r="C55" s="249"/>
      <c r="D55" s="249"/>
      <c r="E55" s="249"/>
      <c r="F55" s="250"/>
      <c r="G55" s="25">
        <v>46</v>
      </c>
      <c r="H55" s="49">
        <f>H48+H54</f>
        <v>-228862</v>
      </c>
      <c r="I55" s="49">
        <f>I48+I54</f>
        <v>6460</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-1912348</v>
      </c>
      <c r="I57" s="49">
        <f>I27+I42+I55+I56</f>
        <v>-1613128</v>
      </c>
    </row>
    <row r="58" spans="1:9" x14ac:dyDescent="0.2">
      <c r="A58" s="251" t="s">
        <v>258</v>
      </c>
      <c r="B58" s="252"/>
      <c r="C58" s="252"/>
      <c r="D58" s="252"/>
      <c r="E58" s="252"/>
      <c r="F58" s="253"/>
      <c r="G58" s="26">
        <v>49</v>
      </c>
      <c r="H58" s="48">
        <v>2753551</v>
      </c>
      <c r="I58" s="48">
        <v>1720749</v>
      </c>
    </row>
    <row r="59" spans="1:9" ht="31.15" customHeight="1" x14ac:dyDescent="0.2">
      <c r="A59" s="236" t="s">
        <v>259</v>
      </c>
      <c r="B59" s="237"/>
      <c r="C59" s="237"/>
      <c r="D59" s="237"/>
      <c r="E59" s="237"/>
      <c r="F59" s="238"/>
      <c r="G59" s="27">
        <v>50</v>
      </c>
      <c r="H59" s="50">
        <f>H57+H58</f>
        <v>841203</v>
      </c>
      <c r="I59" s="50">
        <f>I57+I58</f>
        <v>107621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2">
        <v>0</v>
      </c>
      <c r="I9" s="52">
        <v>0</v>
      </c>
    </row>
    <row r="10" spans="1:9" x14ac:dyDescent="0.2">
      <c r="A10" s="277" t="s">
        <v>263</v>
      </c>
      <c r="B10" s="277"/>
      <c r="C10" s="277"/>
      <c r="D10" s="277"/>
      <c r="E10" s="277"/>
      <c r="F10" s="277"/>
      <c r="G10" s="30">
        <v>3</v>
      </c>
      <c r="H10" s="52">
        <v>0</v>
      </c>
      <c r="I10" s="52">
        <v>0</v>
      </c>
    </row>
    <row r="11" spans="1:9" x14ac:dyDescent="0.2">
      <c r="A11" s="277" t="s">
        <v>264</v>
      </c>
      <c r="B11" s="277"/>
      <c r="C11" s="277"/>
      <c r="D11" s="277"/>
      <c r="E11" s="277"/>
      <c r="F11" s="277"/>
      <c r="G11" s="30">
        <v>4</v>
      </c>
      <c r="H11" s="52">
        <v>0</v>
      </c>
      <c r="I11" s="52">
        <v>0</v>
      </c>
    </row>
    <row r="12" spans="1:9" x14ac:dyDescent="0.2">
      <c r="A12" s="277" t="s">
        <v>265</v>
      </c>
      <c r="B12" s="277"/>
      <c r="C12" s="277"/>
      <c r="D12" s="277"/>
      <c r="E12" s="277"/>
      <c r="F12" s="277"/>
      <c r="G12" s="30">
        <v>5</v>
      </c>
      <c r="H12" s="52">
        <v>0</v>
      </c>
      <c r="I12" s="52">
        <v>0</v>
      </c>
    </row>
    <row r="13" spans="1:9" x14ac:dyDescent="0.2">
      <c r="A13" s="277" t="s">
        <v>266</v>
      </c>
      <c r="B13" s="277"/>
      <c r="C13" s="277"/>
      <c r="D13" s="277"/>
      <c r="E13" s="277"/>
      <c r="F13" s="277"/>
      <c r="G13" s="30">
        <v>6</v>
      </c>
      <c r="H13" s="52">
        <v>0</v>
      </c>
      <c r="I13" s="52">
        <v>0</v>
      </c>
    </row>
    <row r="14" spans="1:9" x14ac:dyDescent="0.2">
      <c r="A14" s="277" t="s">
        <v>267</v>
      </c>
      <c r="B14" s="277"/>
      <c r="C14" s="277"/>
      <c r="D14" s="277"/>
      <c r="E14" s="277"/>
      <c r="F14" s="277"/>
      <c r="G14" s="30">
        <v>7</v>
      </c>
      <c r="H14" s="52">
        <v>0</v>
      </c>
      <c r="I14" s="52">
        <v>0</v>
      </c>
    </row>
    <row r="15" spans="1:9" x14ac:dyDescent="0.2">
      <c r="A15" s="277" t="s">
        <v>268</v>
      </c>
      <c r="B15" s="277"/>
      <c r="C15" s="277"/>
      <c r="D15" s="277"/>
      <c r="E15" s="277"/>
      <c r="F15" s="277"/>
      <c r="G15" s="30">
        <v>8</v>
      </c>
      <c r="H15" s="52">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70" zoomScaleNormal="100" zoomScaleSheetLayoutView="70" workbookViewId="0">
      <selection activeCell="T11" sqref="T1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43738</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96259900</v>
      </c>
      <c r="I7" s="65">
        <v>0</v>
      </c>
      <c r="J7" s="65">
        <v>4559660</v>
      </c>
      <c r="K7" s="65">
        <v>4545750</v>
      </c>
      <c r="L7" s="65">
        <v>4545750</v>
      </c>
      <c r="M7" s="65">
        <v>0</v>
      </c>
      <c r="N7" s="65">
        <v>9967038</v>
      </c>
      <c r="O7" s="65">
        <v>3785313</v>
      </c>
      <c r="P7" s="65">
        <v>0</v>
      </c>
      <c r="Q7" s="65">
        <v>0</v>
      </c>
      <c r="R7" s="65">
        <v>0</v>
      </c>
      <c r="S7" s="65">
        <v>15701781</v>
      </c>
      <c r="T7" s="65">
        <v>5524428</v>
      </c>
      <c r="U7" s="66">
        <f>H7+I7+J7+K7-L7+M7+N7+O7+P7+Q7+R7+S7+T7</f>
        <v>135798120</v>
      </c>
      <c r="V7" s="65">
        <v>0</v>
      </c>
      <c r="W7" s="66">
        <f>U7+V7</f>
        <v>135798120</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96259900</v>
      </c>
      <c r="I10" s="66">
        <f t="shared" ref="I10:W10" si="2">I7+I8+I9</f>
        <v>0</v>
      </c>
      <c r="J10" s="66">
        <f t="shared" si="2"/>
        <v>4559660</v>
      </c>
      <c r="K10" s="66">
        <f>K7+K8+K9</f>
        <v>4545750</v>
      </c>
      <c r="L10" s="66">
        <f t="shared" si="2"/>
        <v>4545750</v>
      </c>
      <c r="M10" s="66">
        <f t="shared" si="2"/>
        <v>0</v>
      </c>
      <c r="N10" s="66">
        <f t="shared" si="2"/>
        <v>9967038</v>
      </c>
      <c r="O10" s="66">
        <f t="shared" si="2"/>
        <v>3785313</v>
      </c>
      <c r="P10" s="66">
        <f t="shared" si="2"/>
        <v>0</v>
      </c>
      <c r="Q10" s="66">
        <f t="shared" si="2"/>
        <v>0</v>
      </c>
      <c r="R10" s="66">
        <f t="shared" si="2"/>
        <v>0</v>
      </c>
      <c r="S10" s="66">
        <f t="shared" si="2"/>
        <v>15701781</v>
      </c>
      <c r="T10" s="66">
        <f t="shared" si="2"/>
        <v>5524428</v>
      </c>
      <c r="U10" s="66">
        <f t="shared" si="2"/>
        <v>135798120</v>
      </c>
      <c r="V10" s="66">
        <f t="shared" si="2"/>
        <v>0</v>
      </c>
      <c r="W10" s="66">
        <f t="shared" si="2"/>
        <v>135798120</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4175959</v>
      </c>
      <c r="U11" s="66">
        <f>H11+I11+J11+K11-L11+M11+N11+O11+P11+Q11+R11+S11+T11</f>
        <v>4175959</v>
      </c>
      <c r="V11" s="65">
        <v>0</v>
      </c>
      <c r="W11" s="66">
        <f t="shared" ref="W11:W28" si="3">U11+V11</f>
        <v>4175959</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113850</v>
      </c>
      <c r="L24" s="65">
        <v>113850</v>
      </c>
      <c r="M24" s="65">
        <v>0</v>
      </c>
      <c r="N24" s="65">
        <v>0</v>
      </c>
      <c r="O24" s="65">
        <v>0</v>
      </c>
      <c r="P24" s="65">
        <v>0</v>
      </c>
      <c r="Q24" s="65">
        <v>0</v>
      </c>
      <c r="R24" s="65">
        <v>0</v>
      </c>
      <c r="S24" s="65">
        <v>-113850</v>
      </c>
      <c r="T24" s="65">
        <v>0</v>
      </c>
      <c r="U24" s="66">
        <f t="shared" si="4"/>
        <v>-113850</v>
      </c>
      <c r="V24" s="65">
        <v>0</v>
      </c>
      <c r="W24" s="66">
        <f t="shared" si="3"/>
        <v>-113850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253335</v>
      </c>
      <c r="K27" s="65">
        <v>0</v>
      </c>
      <c r="L27" s="65">
        <v>0</v>
      </c>
      <c r="M27" s="65">
        <v>0</v>
      </c>
      <c r="N27" s="65">
        <v>0</v>
      </c>
      <c r="O27" s="65">
        <v>0</v>
      </c>
      <c r="P27" s="65">
        <v>0</v>
      </c>
      <c r="Q27" s="65">
        <v>0</v>
      </c>
      <c r="R27" s="65">
        <v>0</v>
      </c>
      <c r="S27" s="65">
        <v>5271093</v>
      </c>
      <c r="T27" s="65">
        <v>-5524428</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96259900</v>
      </c>
      <c r="I29" s="68">
        <f t="shared" ref="I29:W29" si="5">SUM(I10:I28)</f>
        <v>0</v>
      </c>
      <c r="J29" s="68">
        <f t="shared" si="5"/>
        <v>4812995</v>
      </c>
      <c r="K29" s="68">
        <f t="shared" si="5"/>
        <v>4659600</v>
      </c>
      <c r="L29" s="68">
        <f t="shared" si="5"/>
        <v>4659600</v>
      </c>
      <c r="M29" s="68">
        <f t="shared" si="5"/>
        <v>0</v>
      </c>
      <c r="N29" s="68">
        <f t="shared" si="5"/>
        <v>9967038</v>
      </c>
      <c r="O29" s="68">
        <f t="shared" si="5"/>
        <v>3785313</v>
      </c>
      <c r="P29" s="68">
        <f t="shared" si="5"/>
        <v>0</v>
      </c>
      <c r="Q29" s="68">
        <f t="shared" si="5"/>
        <v>0</v>
      </c>
      <c r="R29" s="68">
        <f t="shared" si="5"/>
        <v>0</v>
      </c>
      <c r="S29" s="68">
        <f t="shared" si="5"/>
        <v>20859024</v>
      </c>
      <c r="T29" s="68">
        <f t="shared" si="5"/>
        <v>4175959</v>
      </c>
      <c r="U29" s="68">
        <f t="shared" si="5"/>
        <v>139860229</v>
      </c>
      <c r="V29" s="68">
        <f t="shared" si="5"/>
        <v>0</v>
      </c>
      <c r="W29" s="68">
        <f t="shared" si="5"/>
        <v>139860229</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4175959</v>
      </c>
      <c r="U32" s="66">
        <f t="shared" si="7"/>
        <v>4175959</v>
      </c>
      <c r="V32" s="66">
        <f t="shared" si="7"/>
        <v>0</v>
      </c>
      <c r="W32" s="66">
        <f t="shared" si="7"/>
        <v>4175959</v>
      </c>
    </row>
    <row r="33" spans="1:23" ht="30.75" customHeight="1" x14ac:dyDescent="0.2">
      <c r="A33" s="291" t="s">
        <v>346</v>
      </c>
      <c r="B33" s="291"/>
      <c r="C33" s="291"/>
      <c r="D33" s="291"/>
      <c r="E33" s="291"/>
      <c r="F33" s="291"/>
      <c r="G33" s="8">
        <v>26</v>
      </c>
      <c r="H33" s="68">
        <f>SUM(H21:H28)</f>
        <v>0</v>
      </c>
      <c r="I33" s="68">
        <f t="shared" ref="I33:W33" si="8">SUM(I21:I28)</f>
        <v>0</v>
      </c>
      <c r="J33" s="68">
        <f t="shared" si="8"/>
        <v>253335</v>
      </c>
      <c r="K33" s="68">
        <f t="shared" si="8"/>
        <v>113850</v>
      </c>
      <c r="L33" s="68">
        <f t="shared" si="8"/>
        <v>113850</v>
      </c>
      <c r="M33" s="68">
        <f t="shared" si="8"/>
        <v>0</v>
      </c>
      <c r="N33" s="68">
        <f t="shared" si="8"/>
        <v>0</v>
      </c>
      <c r="O33" s="68">
        <f t="shared" si="8"/>
        <v>0</v>
      </c>
      <c r="P33" s="68">
        <f t="shared" si="8"/>
        <v>0</v>
      </c>
      <c r="Q33" s="68">
        <f t="shared" si="8"/>
        <v>0</v>
      </c>
      <c r="R33" s="68">
        <f t="shared" si="8"/>
        <v>0</v>
      </c>
      <c r="S33" s="68">
        <f t="shared" si="8"/>
        <v>5157243</v>
      </c>
      <c r="T33" s="68">
        <f t="shared" si="8"/>
        <v>-5524428</v>
      </c>
      <c r="U33" s="68">
        <f t="shared" si="8"/>
        <v>-113850</v>
      </c>
      <c r="V33" s="68">
        <f t="shared" si="8"/>
        <v>0</v>
      </c>
      <c r="W33" s="68">
        <f t="shared" si="8"/>
        <v>-113850</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96259900</v>
      </c>
      <c r="I35" s="65">
        <v>0</v>
      </c>
      <c r="J35" s="65">
        <v>4812995</v>
      </c>
      <c r="K35" s="65">
        <v>4659600</v>
      </c>
      <c r="L35" s="65">
        <v>4659600</v>
      </c>
      <c r="M35" s="65">
        <v>0</v>
      </c>
      <c r="N35" s="65">
        <v>9967038</v>
      </c>
      <c r="O35" s="65">
        <v>3785313</v>
      </c>
      <c r="P35" s="65">
        <v>0</v>
      </c>
      <c r="Q35" s="65">
        <v>0</v>
      </c>
      <c r="R35" s="65">
        <v>0</v>
      </c>
      <c r="S35" s="65">
        <v>20859024</v>
      </c>
      <c r="T35" s="65">
        <v>2767762</v>
      </c>
      <c r="U35" s="69">
        <f t="shared" ref="U35:U37" si="9">H35+I35+J35+K35-L35+M35+N35+O35+P35+Q35+R35+S35+T35</f>
        <v>138452032</v>
      </c>
      <c r="V35" s="65">
        <v>0</v>
      </c>
      <c r="W35" s="69">
        <f t="shared" ref="W35:W37" si="10">U35+V35</f>
        <v>138452032</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-203</v>
      </c>
      <c r="T36" s="65">
        <v>0</v>
      </c>
      <c r="U36" s="69">
        <f t="shared" si="9"/>
        <v>-203</v>
      </c>
      <c r="V36" s="65">
        <v>0</v>
      </c>
      <c r="W36" s="69">
        <f t="shared" si="10"/>
        <v>-203</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96259900</v>
      </c>
      <c r="I38" s="69">
        <f t="shared" ref="I38:W38" si="11">I35+I36+I37</f>
        <v>0</v>
      </c>
      <c r="J38" s="69">
        <f t="shared" si="11"/>
        <v>4812995</v>
      </c>
      <c r="K38" s="69">
        <f t="shared" si="11"/>
        <v>4659600</v>
      </c>
      <c r="L38" s="69">
        <f t="shared" si="11"/>
        <v>4659600</v>
      </c>
      <c r="M38" s="69">
        <f t="shared" si="11"/>
        <v>0</v>
      </c>
      <c r="N38" s="69">
        <f t="shared" si="11"/>
        <v>9967038</v>
      </c>
      <c r="O38" s="69">
        <f t="shared" si="11"/>
        <v>3785313</v>
      </c>
      <c r="P38" s="69">
        <f t="shared" si="11"/>
        <v>0</v>
      </c>
      <c r="Q38" s="69">
        <f t="shared" si="11"/>
        <v>0</v>
      </c>
      <c r="R38" s="69">
        <f t="shared" si="11"/>
        <v>0</v>
      </c>
      <c r="S38" s="69">
        <f t="shared" si="11"/>
        <v>20858821</v>
      </c>
      <c r="T38" s="69">
        <f t="shared" si="11"/>
        <v>2767762</v>
      </c>
      <c r="U38" s="69">
        <f t="shared" si="11"/>
        <v>138451829</v>
      </c>
      <c r="V38" s="69">
        <f t="shared" si="11"/>
        <v>0</v>
      </c>
      <c r="W38" s="69">
        <f t="shared" si="11"/>
        <v>138451829</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-1221403</v>
      </c>
      <c r="U39" s="69">
        <f t="shared" ref="U39:U56" si="12">H39+I39+J39+K39-L39+M39+N39+O39+P39+Q39+R39+S39+T39</f>
        <v>-1221403</v>
      </c>
      <c r="V39" s="65">
        <v>0</v>
      </c>
      <c r="W39" s="69">
        <f t="shared" ref="W39:W56" si="13">U39+V39</f>
        <v>-1221403</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48480</v>
      </c>
      <c r="L52" s="65">
        <v>48480</v>
      </c>
      <c r="M52" s="65">
        <v>0</v>
      </c>
      <c r="N52" s="65">
        <v>0</v>
      </c>
      <c r="O52" s="65">
        <v>0</v>
      </c>
      <c r="P52" s="65">
        <v>0</v>
      </c>
      <c r="Q52" s="65">
        <v>0</v>
      </c>
      <c r="R52" s="65">
        <v>0</v>
      </c>
      <c r="S52" s="65">
        <v>-48480</v>
      </c>
      <c r="T52" s="65">
        <v>0</v>
      </c>
      <c r="U52" s="69">
        <f t="shared" si="12"/>
        <v>-48480</v>
      </c>
      <c r="V52" s="65">
        <v>0</v>
      </c>
      <c r="W52" s="69">
        <f t="shared" si="13"/>
        <v>-48480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2767762</v>
      </c>
      <c r="T55" s="65">
        <v>-2767762</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96259900</v>
      </c>
      <c r="I57" s="70">
        <f t="shared" ref="I57:W57" si="14">SUM(I38:I56)</f>
        <v>0</v>
      </c>
      <c r="J57" s="70">
        <f t="shared" si="14"/>
        <v>4812995</v>
      </c>
      <c r="K57" s="70">
        <f t="shared" si="14"/>
        <v>4708080</v>
      </c>
      <c r="L57" s="70">
        <f t="shared" si="14"/>
        <v>4708080</v>
      </c>
      <c r="M57" s="70">
        <f t="shared" si="14"/>
        <v>0</v>
      </c>
      <c r="N57" s="70">
        <f t="shared" si="14"/>
        <v>9967038</v>
      </c>
      <c r="O57" s="70">
        <f t="shared" si="14"/>
        <v>3785313</v>
      </c>
      <c r="P57" s="70">
        <f t="shared" si="14"/>
        <v>0</v>
      </c>
      <c r="Q57" s="70">
        <f t="shared" si="14"/>
        <v>0</v>
      </c>
      <c r="R57" s="70">
        <f t="shared" si="14"/>
        <v>0</v>
      </c>
      <c r="S57" s="70">
        <f t="shared" si="14"/>
        <v>23578103</v>
      </c>
      <c r="T57" s="70">
        <f t="shared" si="14"/>
        <v>-1221403</v>
      </c>
      <c r="U57" s="70">
        <f t="shared" si="14"/>
        <v>137181946</v>
      </c>
      <c r="V57" s="70">
        <f t="shared" si="14"/>
        <v>0</v>
      </c>
      <c r="W57" s="70">
        <f t="shared" si="14"/>
        <v>137181946</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-1221403</v>
      </c>
      <c r="U60" s="69">
        <f t="shared" si="16"/>
        <v>-1221403</v>
      </c>
      <c r="V60" s="69">
        <f t="shared" si="16"/>
        <v>0</v>
      </c>
      <c r="W60" s="69">
        <f t="shared" si="16"/>
        <v>-1221403</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48480</v>
      </c>
      <c r="L61" s="70">
        <f t="shared" si="17"/>
        <v>48480</v>
      </c>
      <c r="M61" s="70">
        <f t="shared" si="17"/>
        <v>0</v>
      </c>
      <c r="N61" s="70">
        <f t="shared" si="17"/>
        <v>0</v>
      </c>
      <c r="O61" s="70">
        <f t="shared" si="17"/>
        <v>0</v>
      </c>
      <c r="P61" s="70">
        <f t="shared" si="17"/>
        <v>0</v>
      </c>
      <c r="Q61" s="70">
        <f t="shared" si="17"/>
        <v>0</v>
      </c>
      <c r="R61" s="70">
        <f t="shared" si="17"/>
        <v>0</v>
      </c>
      <c r="S61" s="70">
        <f t="shared" si="17"/>
        <v>2719282</v>
      </c>
      <c r="T61" s="70">
        <f t="shared" si="17"/>
        <v>-2767762</v>
      </c>
      <c r="U61" s="70">
        <f t="shared" si="17"/>
        <v>-48480</v>
      </c>
      <c r="V61" s="70">
        <f t="shared" si="17"/>
        <v>0</v>
      </c>
      <c r="W61" s="70">
        <f t="shared" si="17"/>
        <v>-48480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0.45" bottom="0.17" header="0.5" footer="0.5"/>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M20" sqref="M20"/>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22baa3bd-a2fa-4ea9-9ebb-3a9c6a55952b"/>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2019-10-29T11:31:41Z</cp:lastPrinted>
  <dcterms:created xsi:type="dcterms:W3CDTF">2008-10-17T11:51:54Z</dcterms:created>
  <dcterms:modified xsi:type="dcterms:W3CDTF">2019-10-30T08:48:29Z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