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8\31.12.2018\KUTJEVO 31.12.2018\"/>
    </mc:Choice>
  </mc:AlternateContent>
  <xr:revisionPtr revIDLastSave="34" documentId="13_ncr:1_{C9F20485-430C-4693-A5C8-66ADA0A83948}" xr6:coauthVersionLast="40" xr6:coauthVersionMax="43" xr10:uidLastSave="{BBA78F75-F4FD-4EFF-84DD-5DA81C87F914}"/>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<sst xmlns="http://schemas.openxmlformats.org/spreadsheetml/2006/main" count="524" uniqueCount="458">
  <si>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</si>
  <si>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</si>
  <si>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</si>
  <si>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</si>
  <si>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</si>
  <si>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</si>
  <si>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</si>
  <si>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</si>
  <si>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</si>
  <si>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</si>
  <si>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</si>
  <si>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</si>
  <si>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</si>
  <si>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</si>
  <si>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</si>
  <si>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</si>
  <si>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</si>
  <si>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</si>
  <si>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</si>
  <si>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</si>
  <si>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</si>
  <si>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</si>
  <si>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</si>
  <si>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</si>
  <si>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</si>
  <si>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</si>
  <si>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</si>
  <si>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</si>
  <si>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</si>
  <si>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</si>
  <si>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</si>
  <si>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</si>
  <si>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</si>
  <si>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</si>
  <si>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</si>
  <si>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</si>
  <si>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</si>
  <si>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</si>
  <si>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</si>
  <si>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</si>
  <si>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</si>
  <si>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</si>
  <si>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</si>
  <si>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</si>
  <si>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</si>
  <si>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</si>
  <si>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</si>
  <si>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</si>
  <si>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</si>
  <si>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</si>
  <si>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</si>
  <si>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</si>
  <si>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</si>
  <si>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</si>
  <si>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</si>
  <si>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</si>
  <si>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</si>
  <si>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</si>
  <si>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</si>
  <si>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</si>
  <si>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</si>
  <si>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</si>
  <si>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</si>
  <si>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</si>
  <si>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</si>
  <si>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</si>
  <si>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</si>
  <si>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</si>
  <si>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</si>
  <si>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</si>
  <si>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</si>
  <si>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</si>
  <si>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</si>
  <si>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</si>
  <si>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</si>
  <si>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</si>
  <si>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</si>
  <si>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</si>
  <si>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</si>
  <si>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</si>
  <si>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</si>
  <si>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</si>
  <si>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</si>
  <si>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</si>
  <si>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</si>
  <si>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</si>
  <si>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</si>
  <si>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</si>
  <si>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</si>
  <si>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</si>
  <si>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</si>
  <si>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</si>
  <si>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</si>
  <si>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</si>
  <si>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</si>
  <si>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</si>
  <si>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</si>
  <si>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</si>
  <si>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</si>
  <si>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</si>
  <si>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</si>
  <si>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</si>
  <si>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</si>
  <si>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</si>
  <si>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</si>
  <si>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</si>
  <si>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</si>
  <si>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</si>
  <si>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</si>
  <si>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</si>
  <si>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</si>
  <si>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</si>
  <si>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</si>
  <si>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</si>
  <si>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</si>
  <si>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</si>
  <si>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</si>
  <si>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</si>
  <si>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</si>
  <si>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</si>
  <si>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</si>
  <si>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</si>
  <si>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</si>
  <si>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</si>
  <si>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</si>
  <si>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</si>
  <si>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</si>
  <si>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</si>
  <si>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</si>
  <si>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</si>
  <si>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</si>
  <si>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</si>
  <si>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</si>
  <si>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</si>
  <si>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</si>
  <si>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</si>
  <si>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</si>
  <si>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</si>
  <si>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</si>
  <si>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</si>
  <si>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</si>
  <si>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</si>
  <si>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</si>
  <si>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</si>
  <si>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</si>
  <si>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</si>
  <si>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</si>
  <si>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</si>
  <si>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</si>
  <si>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</si>
  <si>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</si>
  <si>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</si>
  <si>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</si>
  <si>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</si>
  <si>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</si>
  <si>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</si>
  <si>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</si>
  <si>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</si>
  <si>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</si>
  <si>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</si>
  <si>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</si>
  <si>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</si>
  <si>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</si>
  <si>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</si>
  <si>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</si>
  <si>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</si>
  <si>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</si>
  <si>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</si>
  <si>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</si>
  <si>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</si>
  <si>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</si>
  <si>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</si>
  <si>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</si>
  <si>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</si>
  <si>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</si>
  <si>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</si>
  <si>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</si>
  <si>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</si>
  <si>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</si>
  <si>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</si>
  <si>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</si>
  <si>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</si>
  <si>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</si>
  <si>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</si>
  <si>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</si>
  <si>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</si>
  <si>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</si>
  <si>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</si>
  <si>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</si>
  <si>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</si>
  <si>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</si>
  <si>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</si>
  <si>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</si>
  <si>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</si>
  <si>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</si>
  <si>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</si>
  <si>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</si>
  <si>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</si>
  <si>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</si>
  <si>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</si>
  <si>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</si>
  <si>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</si>
  <si>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</si>
  <si>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</si>
  <si>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</si>
  <si>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</si>
  <si>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</si>
  <si>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</si>
  <si>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</si>
  <si>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</si>
  <si>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</si>
  <si>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</si>
  <si>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</si>
  <si>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</si>
  <si>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</si>
  <si>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</si>
  <si>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</si>
  <si>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</si>
  <si>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</si>
  <si>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</si>
  <si>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</si>
  <si>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</si>
  <si>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</si>
  <si>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</si>
  <si>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</si>
  <si>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</si>
  <si>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</si>
  <si>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</si>
  <si>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</si>
  <si>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</si>
  <si>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</si>
  <si>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</si>
  <si>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</si>
  <si>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</si>
  <si>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</si>
  <si>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</si>
  <si>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</si>
  <si>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</si>
  <si>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</si>
  <si>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</si>
  <si>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</si>
  <si>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</si>
  <si>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</si>
  <si>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</si>
  <si>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</si>
  <si>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</si>
  <si>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</si>
  <si>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</si>
  <si>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</si>
  <si>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</si>
  <si>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</si>
  <si>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</si>
  <si>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</si>
  <si>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</si>
  <si>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</si>
  <si>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</si>
  <si>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</si>
  <si>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</si>
  <si>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</si>
  <si>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</si>
  <si>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</si>
  <si>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</si>
  <si>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</si>
  <si>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</si>
  <si>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</si>
  <si>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</si>
  <si>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</si>
  <si>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</si>
  <si>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</si>
  <si>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</si>
  <si>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</si>
  <si>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</si>
  <si>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</si>
  <si>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</si>
  <si>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</si>
  <si>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</si>
  <si>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</si>
  <si>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</si>
  <si>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</si>
  <si>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</si>
  <si>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</si>
  <si>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</si>
  <si>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</si>
  <si>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</si>
  <si>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</si>
  <si>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</si>
  <si>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</si>
  <si>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</si>
  <si>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</si>
  <si>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</si>
  <si>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</si>
  <si>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</si>
  <si>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</si>
  <si>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</si>
  <si>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</si>
  <si>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</si>
  <si>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</si>
  <si>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</si>
  <si>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</si>
  <si>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</si>
  <si>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</si>
  <si>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</si>
  <si>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</si>
  <si>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</si>
  <si>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</si>
  <si>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</si>
  <si>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</si>
  <si>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</si>
  <si>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</si>
  <si>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</si>
  <si>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</si>
  <si>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</si>
  <si>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</si>
  <si>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</si>
  <si>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</si>
  <si>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</si>
  <si>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</si>
  <si>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</si>
  <si>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</si>
  <si>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</si>
  <si>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</si>
  <si>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</si>
  <si>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</si>
  <si>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</si>
  <si>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</si>
  <si>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</si>
  <si>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</si>
  <si>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</si>
  <si>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</si>
  <si>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</si>
  <si>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</si>
  <si>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</si>
  <si>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</si>
  <si>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</si>
  <si>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</si>
  <si>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</si>
  <si>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</si>
  <si>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</si>
  <si>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</si>
  <si>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</si>
  <si>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</si>
  <si>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</si>
  <si>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</si>
  <si>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</si>
  <si>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</si>
  <si>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</si>
  <si>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</si>
  <si>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</si>
  <si>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</si>
  <si>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</si>
  <si>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</si>
  <si>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</si>
  <si>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</si>
  <si>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</si>
  <si>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</si>
  <si>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</si>
  <si>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</si>
  <si>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</si>
  <si>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</si>
  <si>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</si>
  <si>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</si>
  <si>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</si>
  <si>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</si>
  <si>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</si>
  <si>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</si>
  <si>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</si>
  <si>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</si>
  <si>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</si>
  <si>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</si>
  <si>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</si>
  <si>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</si>
  <si>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</si>
  <si>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</si>
  <si>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</si>
  <si>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</si>
  <si>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</si>
  <si>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</si>
  <si>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</si>
  <si>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</si>
  <si>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</si>
  <si>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</si>
  <si>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</si>
  <si>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</si>
  <si>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</si>
  <si>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</si>
  <si>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</si>
  <si>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</si>
  <si>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</si>
  <si>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</si>
  <si>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</si>
  <si>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</si>
  <si>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</si>
  <si>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</si>
  <si>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</si>
  <si>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</si>
  <si>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</si>
  <si>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</si>
  <si>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</si>
  <si>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</si>
  <si>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</si>
  <si>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</si>
  <si>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</si>
  <si>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</si>
  <si>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</si>
  <si>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</si>
  <si>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</si>
  <si>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</si>
  <si>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</si>
  <si>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</si>
  <si>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</si>
  <si>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</si>
  <si>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</si>
  <si>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</si>
  <si>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</si>
  <si>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</si>
  <si>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</si>
  <si>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</si>
  <si>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</si>
  <si>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</si>
  <si>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</si>
  <si>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</si>
  <si>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</si>
  <si>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</si>
  <si>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</si>
  <si>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</si>
  <si>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</si>
  <si>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</si>
  <si>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</si>
  <si>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</si>
  <si>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</si>
  <si>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050017312</t>
  </si>
  <si>
    <t>21918659912</t>
  </si>
  <si>
    <t>204</t>
  </si>
  <si>
    <t>Kutjevo d.d.</t>
  </si>
  <si>
    <t>Kutjevo</t>
  </si>
  <si>
    <t>Kralja Tomislava 1</t>
  </si>
  <si>
    <t>kutjevo@kutjevo.com</t>
  </si>
  <si>
    <t>www.kutjevo.com</t>
  </si>
  <si>
    <t>Žilić Zvonimir</t>
  </si>
  <si>
    <t>034255002</t>
  </si>
  <si>
    <t>zvonimir.zilic@kutjevo.com</t>
  </si>
  <si>
    <t>Vedanta Audit d.o.o.</t>
  </si>
  <si>
    <t xml:space="preserve">stanje na dan 31.12.2018 </t>
  </si>
  <si>
    <t>u razdoblju 01.01.2018 do 31.12.2018</t>
  </si>
  <si>
    <t>u razdoblju 01.01.2018. do 31.12.2018.</t>
  </si>
  <si>
    <t>HR</t>
  </si>
  <si>
    <t>Kutjevo trgovina d.o.o.</t>
  </si>
  <si>
    <t>Velika</t>
  </si>
  <si>
    <t>Kutjevački podrum d.o.o.</t>
  </si>
  <si>
    <t>Veterinarska ambulanta kooperacija d.o.o.</t>
  </si>
  <si>
    <t>Papuk, mesna industrija d.o.o.</t>
  </si>
  <si>
    <t>Požega</t>
  </si>
  <si>
    <t>Mellita - pčelarska centrala d.o.o.</t>
  </si>
  <si>
    <t>Velika Gorica</t>
  </si>
  <si>
    <t>Đakovačka vina d.d.</t>
  </si>
  <si>
    <t>Drenje</t>
  </si>
  <si>
    <t>Darija Lopotar</t>
  </si>
  <si>
    <t>Obveznik: Kutjevo d.d. konsolidirano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</si>
</sst>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48" sqref="A48"/>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43101</v>
      </c>
      <c r="F4" s="166"/>
      <c r="G4" s="94" t="s">
        <v>0</v>
      </c>
      <c r="H4" s="165">
        <v>43465</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410</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411</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429</v>
      </c>
      <c r="D10" s="151"/>
      <c r="E10" s="84"/>
      <c r="F10" s="173" t="s">
        <v>412</v>
      </c>
      <c r="G10" s="174"/>
      <c r="H10" s="132" t="s">
        <v>445</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431</v>
      </c>
      <c r="D14" s="151"/>
      <c r="E14" s="155"/>
      <c r="F14" s="140"/>
      <c r="G14" s="98" t="s">
        <v>413</v>
      </c>
      <c r="H14" s="132"/>
      <c r="I14" s="133"/>
      <c r="J14" s="95"/>
    </row>
    <row r="15" spans="1:10" ht="14.45" customHeight="1" x14ac:dyDescent="0.2">
      <c r="A15" s="84"/>
      <c r="B15" s="85"/>
      <c r="C15" s="82"/>
      <c r="D15" s="82"/>
      <c r="E15" s="120"/>
      <c r="F15" s="120"/>
      <c r="G15" s="120"/>
      <c r="H15" s="120"/>
      <c r="I15" s="82"/>
      <c r="J15" s="35"/>
    </row>
    <row r="16" spans="1:10" ht="13.15" customHeight="1" x14ac:dyDescent="0.2">
      <c r="A16" s="122" t="s">
        <v>414</v>
      </c>
      <c r="B16" s="149"/>
      <c r="C16" s="150" t="s">
        <v>432</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433</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34340</v>
      </c>
      <c r="D20" s="133"/>
      <c r="E20" s="120"/>
      <c r="F20" s="120"/>
      <c r="G20" s="124" t="s">
        <v>434</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435</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436</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437</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793</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415</v>
      </c>
      <c r="E30" s="135"/>
      <c r="F30" s="135"/>
      <c r="G30" s="135"/>
      <c r="H30" s="104" t="s">
        <v>416</v>
      </c>
      <c r="I30" s="105" t="s">
        <v>417</v>
      </c>
      <c r="J30" s="106"/>
    </row>
    <row r="31" spans="1:10" x14ac:dyDescent="0.2">
      <c r="A31" s="138"/>
      <c r="B31" s="139"/>
      <c r="C31" s="37"/>
      <c r="D31" s="94"/>
      <c r="E31" s="140"/>
      <c r="F31" s="140"/>
      <c r="G31" s="140"/>
      <c r="H31" s="140"/>
      <c r="I31" s="141"/>
      <c r="J31" s="142"/>
    </row>
    <row r="32" spans="1:10" x14ac:dyDescent="0.2">
      <c r="A32" s="138" t="s">
        <v>407</v>
      </c>
      <c r="B32" s="139"/>
      <c r="C32" s="62" t="s">
        <v>420</v>
      </c>
      <c r="D32" s="134" t="s">
        <v>418</v>
      </c>
      <c r="E32" s="135"/>
      <c r="F32" s="135"/>
      <c r="G32" s="135"/>
      <c r="H32" s="107" t="s">
        <v>419</v>
      </c>
      <c r="I32" s="108" t="s">
        <v>420</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t="s">
        <v>446</v>
      </c>
      <c r="B36" s="128"/>
      <c r="C36" s="128"/>
      <c r="D36" s="128"/>
      <c r="E36" s="127" t="s">
        <v>434</v>
      </c>
      <c r="F36" s="128"/>
      <c r="G36" s="128"/>
      <c r="H36" s="128"/>
      <c r="I36" s="129"/>
      <c r="J36" s="83">
        <v>1407406</v>
      </c>
    </row>
    <row r="37" spans="1:10" ht="14.25" x14ac:dyDescent="0.2">
      <c r="A37" s="33"/>
      <c r="B37" s="82"/>
      <c r="C37" s="97"/>
      <c r="D37" s="137"/>
      <c r="E37" s="137"/>
      <c r="F37" s="137"/>
      <c r="G37" s="137"/>
      <c r="H37" s="137"/>
      <c r="I37" s="137"/>
      <c r="J37" s="35"/>
    </row>
    <row r="38" spans="1:10" x14ac:dyDescent="0.2">
      <c r="A38" s="127" t="s">
        <v>449</v>
      </c>
      <c r="B38" s="128"/>
      <c r="C38" s="128"/>
      <c r="D38" s="129"/>
      <c r="E38" s="127" t="s">
        <v>447</v>
      </c>
      <c r="F38" s="128"/>
      <c r="G38" s="128"/>
      <c r="H38" s="128"/>
      <c r="I38" s="129"/>
      <c r="J38" s="62">
        <v>1681672</v>
      </c>
    </row>
    <row r="39" spans="1:10" ht="14.25" x14ac:dyDescent="0.2">
      <c r="A39" s="33"/>
      <c r="B39" s="82"/>
      <c r="C39" s="97"/>
      <c r="D39" s="96"/>
      <c r="E39" s="137"/>
      <c r="F39" s="137"/>
      <c r="G39" s="137"/>
      <c r="H39" s="137"/>
      <c r="I39" s="85"/>
      <c r="J39" s="35"/>
    </row>
    <row r="40" spans="1:10" x14ac:dyDescent="0.2">
      <c r="A40" s="127" t="s">
        <v>448</v>
      </c>
      <c r="B40" s="128"/>
      <c r="C40" s="128"/>
      <c r="D40" s="129"/>
      <c r="E40" s="127" t="s">
        <v>434</v>
      </c>
      <c r="F40" s="128"/>
      <c r="G40" s="128"/>
      <c r="H40" s="128"/>
      <c r="I40" s="129"/>
      <c r="J40" s="62">
        <v>1407414</v>
      </c>
    </row>
    <row r="41" spans="1:10" ht="14.25" x14ac:dyDescent="0.2">
      <c r="A41" s="33"/>
      <c r="B41" s="114"/>
      <c r="C41" s="113"/>
      <c r="D41" s="115"/>
      <c r="E41" s="115"/>
      <c r="F41" s="115"/>
      <c r="G41" s="115"/>
      <c r="H41" s="115"/>
      <c r="I41" s="116"/>
      <c r="J41" s="35"/>
    </row>
    <row r="42" spans="1:10" x14ac:dyDescent="0.2">
      <c r="A42" s="127" t="s">
        <v>450</v>
      </c>
      <c r="B42" s="128"/>
      <c r="C42" s="128"/>
      <c r="D42" s="129"/>
      <c r="E42" s="127" t="s">
        <v>451</v>
      </c>
      <c r="F42" s="128"/>
      <c r="G42" s="128"/>
      <c r="H42" s="128"/>
      <c r="I42" s="129"/>
      <c r="J42" s="62">
        <v>1407422</v>
      </c>
    </row>
    <row r="43" spans="1:10" ht="14.25" x14ac:dyDescent="0.2">
      <c r="A43" s="39"/>
      <c r="B43" s="97"/>
      <c r="C43" s="119"/>
      <c r="D43" s="119"/>
      <c r="E43" s="120"/>
      <c r="F43" s="120"/>
      <c r="G43" s="119"/>
      <c r="H43" s="119"/>
      <c r="I43" s="119"/>
      <c r="J43" s="35"/>
    </row>
    <row r="44" spans="1:10" x14ac:dyDescent="0.2">
      <c r="A44" s="127" t="s">
        <v>452</v>
      </c>
      <c r="B44" s="128"/>
      <c r="C44" s="128"/>
      <c r="D44" s="129"/>
      <c r="E44" s="127" t="s">
        <v>453</v>
      </c>
      <c r="F44" s="128"/>
      <c r="G44" s="128"/>
      <c r="H44" s="128"/>
      <c r="I44" s="129"/>
      <c r="J44" s="62">
        <v>1641875</v>
      </c>
    </row>
    <row r="45" spans="1:10" ht="14.25" x14ac:dyDescent="0.2">
      <c r="A45" s="39"/>
      <c r="B45" s="97"/>
      <c r="C45" s="97"/>
      <c r="D45" s="82"/>
      <c r="E45" s="136"/>
      <c r="F45" s="136"/>
      <c r="G45" s="119"/>
      <c r="H45" s="119"/>
      <c r="I45" s="82"/>
      <c r="J45" s="35"/>
    </row>
    <row r="46" spans="1:10" x14ac:dyDescent="0.2">
      <c r="A46" s="127" t="s">
        <v>454</v>
      </c>
      <c r="B46" s="128"/>
      <c r="C46" s="128"/>
      <c r="D46" s="129"/>
      <c r="E46" s="127" t="s">
        <v>455</v>
      </c>
      <c r="F46" s="128"/>
      <c r="G46" s="128"/>
      <c r="H46" s="128"/>
      <c r="I46" s="129"/>
      <c r="J46" s="62">
        <v>1297937</v>
      </c>
    </row>
    <row r="47" spans="1:10" ht="14.25" x14ac:dyDescent="0.2">
      <c r="A47" s="39"/>
      <c r="B47" s="97"/>
      <c r="C47" s="97"/>
      <c r="D47" s="82"/>
      <c r="E47" s="120"/>
      <c r="F47" s="120"/>
      <c r="G47" s="119"/>
      <c r="H47" s="119"/>
      <c r="I47" s="82"/>
      <c r="J47" s="110" t="s">
        <v>421</v>
      </c>
    </row>
    <row r="48" spans="1:10" ht="14.25" x14ac:dyDescent="0.2">
      <c r="A48" s="39"/>
      <c r="B48" s="97"/>
      <c r="C48" s="97"/>
      <c r="D48" s="82"/>
      <c r="E48" s="120"/>
      <c r="F48" s="120"/>
      <c r="G48" s="119"/>
      <c r="H48" s="119"/>
      <c r="I48" s="82"/>
      <c r="J48" s="110" t="s">
        <v>422</v>
      </c>
    </row>
    <row r="49" spans="1:10" ht="14.45" customHeight="1" x14ac:dyDescent="0.2">
      <c r="A49" s="122" t="s">
        <v>400</v>
      </c>
      <c r="B49" s="123"/>
      <c r="C49" s="132" t="s">
        <v>422</v>
      </c>
      <c r="D49" s="133"/>
      <c r="E49" s="130" t="s">
        <v>423</v>
      </c>
      <c r="F49" s="131"/>
      <c r="G49" s="124"/>
      <c r="H49" s="125"/>
      <c r="I49" s="125"/>
      <c r="J49" s="126"/>
    </row>
    <row r="50" spans="1:10" ht="14.25" x14ac:dyDescent="0.2">
      <c r="A50" s="39"/>
      <c r="B50" s="97"/>
      <c r="C50" s="119"/>
      <c r="D50" s="119"/>
      <c r="E50" s="120"/>
      <c r="F50" s="120"/>
      <c r="G50" s="121" t="s">
        <v>424</v>
      </c>
      <c r="H50" s="121"/>
      <c r="I50" s="121"/>
      <c r="J50" s="40"/>
    </row>
    <row r="51" spans="1:10" ht="13.9" customHeight="1" x14ac:dyDescent="0.2">
      <c r="A51" s="122" t="s">
        <v>401</v>
      </c>
      <c r="B51" s="123"/>
      <c r="C51" s="124" t="s">
        <v>438</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439</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440</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425</v>
      </c>
      <c r="B57" s="123"/>
      <c r="C57" s="175" t="s">
        <v>441</v>
      </c>
      <c r="D57" s="176"/>
      <c r="E57" s="176"/>
      <c r="F57" s="176"/>
      <c r="G57" s="176"/>
      <c r="H57" s="176"/>
      <c r="I57" s="176"/>
      <c r="J57" s="177"/>
    </row>
    <row r="58" spans="1:10" ht="14.45" customHeight="1" x14ac:dyDescent="0.2">
      <c r="A58" s="33"/>
      <c r="B58" s="82"/>
      <c r="C58" s="121" t="s">
        <v>426</v>
      </c>
      <c r="D58" s="121"/>
      <c r="E58" s="121"/>
      <c r="F58" s="121"/>
      <c r="G58" s="82"/>
      <c r="H58" s="82"/>
      <c r="I58" s="82"/>
      <c r="J58" s="35"/>
    </row>
    <row r="59" spans="1:10" ht="14.25" x14ac:dyDescent="0.2">
      <c r="A59" s="122" t="s">
        <v>427</v>
      </c>
      <c r="B59" s="123"/>
      <c r="C59" s="175" t="s">
        <v>456</v>
      </c>
      <c r="D59" s="176"/>
      <c r="E59" s="176"/>
      <c r="F59" s="176"/>
      <c r="G59" s="176"/>
      <c r="H59" s="176"/>
      <c r="I59" s="176"/>
      <c r="J59" s="177"/>
    </row>
    <row r="60" spans="1:10" ht="14.45" customHeight="1" x14ac:dyDescent="0.2">
      <c r="A60" s="41"/>
      <c r="B60" s="42"/>
      <c r="C60" s="178" t="s">
        <v>428</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442</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457</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300397727</v>
      </c>
      <c r="I9" s="59">
        <f>I10+I17+I27+I38+I43</f>
        <v>319711291</v>
      </c>
    </row>
    <row r="10" spans="1:9" ht="12.75" customHeight="1" x14ac:dyDescent="0.2">
      <c r="A10" s="184" t="s">
        <v>6</v>
      </c>
      <c r="B10" s="185"/>
      <c r="C10" s="185"/>
      <c r="D10" s="185"/>
      <c r="E10" s="185"/>
      <c r="F10" s="186"/>
      <c r="G10" s="17">
        <v>3</v>
      </c>
      <c r="H10" s="59">
        <f>H11+H12+H13+H14+H15+H16</f>
        <v>16528292</v>
      </c>
      <c r="I10" s="59">
        <f>I11+I12+I13+I14+I15+I16</f>
        <v>20893725</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0</v>
      </c>
      <c r="I12" s="58">
        <v>0</v>
      </c>
    </row>
    <row r="13" spans="1:9" ht="12.75" customHeight="1" x14ac:dyDescent="0.2">
      <c r="A13" s="189" t="s">
        <v>9</v>
      </c>
      <c r="B13" s="190"/>
      <c r="C13" s="190"/>
      <c r="D13" s="190"/>
      <c r="E13" s="190"/>
      <c r="F13" s="191"/>
      <c r="G13" s="16">
        <v>6</v>
      </c>
      <c r="H13" s="58">
        <v>16523528</v>
      </c>
      <c r="I13" s="58">
        <v>20890448</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4764</v>
      </c>
      <c r="I16" s="58">
        <v>3277</v>
      </c>
    </row>
    <row r="17" spans="1:9" ht="12.75" customHeight="1" x14ac:dyDescent="0.2">
      <c r="A17" s="184" t="s">
        <v>13</v>
      </c>
      <c r="B17" s="185"/>
      <c r="C17" s="185"/>
      <c r="D17" s="185"/>
      <c r="E17" s="185"/>
      <c r="F17" s="186"/>
      <c r="G17" s="17">
        <v>10</v>
      </c>
      <c r="H17" s="59">
        <f>H18+H19+H20+H21+H22+H23+H24+H25+H26</f>
        <v>271899968</v>
      </c>
      <c r="I17" s="59">
        <f>I18+I19+I20+I21+I22+I23+I24+I25+I26</f>
        <v>288649233</v>
      </c>
    </row>
    <row r="18" spans="1:9" ht="12.75" customHeight="1" x14ac:dyDescent="0.2">
      <c r="A18" s="189" t="s">
        <v>14</v>
      </c>
      <c r="B18" s="190"/>
      <c r="C18" s="190"/>
      <c r="D18" s="190"/>
      <c r="E18" s="190"/>
      <c r="F18" s="191"/>
      <c r="G18" s="16">
        <v>11</v>
      </c>
      <c r="H18" s="58">
        <v>38099432</v>
      </c>
      <c r="I18" s="58">
        <v>38125632</v>
      </c>
    </row>
    <row r="19" spans="1:9" ht="12.75" customHeight="1" x14ac:dyDescent="0.2">
      <c r="A19" s="189" t="s">
        <v>15</v>
      </c>
      <c r="B19" s="190"/>
      <c r="C19" s="190"/>
      <c r="D19" s="190"/>
      <c r="E19" s="190"/>
      <c r="F19" s="191"/>
      <c r="G19" s="16">
        <v>12</v>
      </c>
      <c r="H19" s="58">
        <v>104396132</v>
      </c>
      <c r="I19" s="58">
        <v>101500296</v>
      </c>
    </row>
    <row r="20" spans="1:9" ht="12.75" customHeight="1" x14ac:dyDescent="0.2">
      <c r="A20" s="189" t="s">
        <v>16</v>
      </c>
      <c r="B20" s="190"/>
      <c r="C20" s="190"/>
      <c r="D20" s="190"/>
      <c r="E20" s="190"/>
      <c r="F20" s="191"/>
      <c r="G20" s="16">
        <v>13</v>
      </c>
      <c r="H20" s="58">
        <v>27320888</v>
      </c>
      <c r="I20" s="58">
        <v>29166958</v>
      </c>
    </row>
    <row r="21" spans="1:9" ht="12.75" customHeight="1" x14ac:dyDescent="0.2">
      <c r="A21" s="189" t="s">
        <v>17</v>
      </c>
      <c r="B21" s="190"/>
      <c r="C21" s="190"/>
      <c r="D21" s="190"/>
      <c r="E21" s="190"/>
      <c r="F21" s="191"/>
      <c r="G21" s="16">
        <v>14</v>
      </c>
      <c r="H21" s="58">
        <v>2370205</v>
      </c>
      <c r="I21" s="58">
        <v>3455773</v>
      </c>
    </row>
    <row r="22" spans="1:9" ht="12.75" customHeight="1" x14ac:dyDescent="0.2">
      <c r="A22" s="189" t="s">
        <v>18</v>
      </c>
      <c r="B22" s="190"/>
      <c r="C22" s="190"/>
      <c r="D22" s="190"/>
      <c r="E22" s="190"/>
      <c r="F22" s="191"/>
      <c r="G22" s="16">
        <v>15</v>
      </c>
      <c r="H22" s="58">
        <v>36579751</v>
      </c>
      <c r="I22" s="58">
        <v>33873817</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61467120</v>
      </c>
      <c r="I24" s="58">
        <v>80943760</v>
      </c>
    </row>
    <row r="25" spans="1:9" ht="12.75" customHeight="1" x14ac:dyDescent="0.2">
      <c r="A25" s="189" t="s">
        <v>21</v>
      </c>
      <c r="B25" s="190"/>
      <c r="C25" s="190"/>
      <c r="D25" s="190"/>
      <c r="E25" s="190"/>
      <c r="F25" s="191"/>
      <c r="G25" s="16">
        <v>18</v>
      </c>
      <c r="H25" s="58">
        <v>4727</v>
      </c>
      <c r="I25" s="58">
        <v>0</v>
      </c>
    </row>
    <row r="26" spans="1:9" ht="12.75" customHeight="1" x14ac:dyDescent="0.2">
      <c r="A26" s="189" t="s">
        <v>22</v>
      </c>
      <c r="B26" s="190"/>
      <c r="C26" s="190"/>
      <c r="D26" s="190"/>
      <c r="E26" s="190"/>
      <c r="F26" s="191"/>
      <c r="G26" s="16">
        <v>19</v>
      </c>
      <c r="H26" s="58">
        <v>1661713</v>
      </c>
      <c r="I26" s="58">
        <v>1582997</v>
      </c>
    </row>
    <row r="27" spans="1:9" ht="12.75" customHeight="1" x14ac:dyDescent="0.2">
      <c r="A27" s="184" t="s">
        <v>23</v>
      </c>
      <c r="B27" s="185"/>
      <c r="C27" s="185"/>
      <c r="D27" s="185"/>
      <c r="E27" s="185"/>
      <c r="F27" s="186"/>
      <c r="G27" s="17">
        <v>20</v>
      </c>
      <c r="H27" s="59">
        <f>SUM(H28:H37)</f>
        <v>91126</v>
      </c>
      <c r="I27" s="59">
        <f>SUM(I28:I37)</f>
        <v>97309</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91126</v>
      </c>
      <c r="I31" s="58">
        <v>97309</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11760993</v>
      </c>
      <c r="I38" s="59">
        <f>I39+I40+I41+I42</f>
        <v>9953676</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11760993</v>
      </c>
      <c r="I41" s="58">
        <v>156740</v>
      </c>
    </row>
    <row r="42" spans="1:9" ht="12.75" customHeight="1" x14ac:dyDescent="0.2">
      <c r="A42" s="189" t="s">
        <v>38</v>
      </c>
      <c r="B42" s="190"/>
      <c r="C42" s="190"/>
      <c r="D42" s="190"/>
      <c r="E42" s="190"/>
      <c r="F42" s="191"/>
      <c r="G42" s="16">
        <v>35</v>
      </c>
      <c r="H42" s="58">
        <v>0</v>
      </c>
      <c r="I42" s="58">
        <v>9796936</v>
      </c>
    </row>
    <row r="43" spans="1:9" ht="12.75" customHeight="1" x14ac:dyDescent="0.2">
      <c r="A43" s="215" t="s">
        <v>39</v>
      </c>
      <c r="B43" s="216"/>
      <c r="C43" s="216"/>
      <c r="D43" s="216"/>
      <c r="E43" s="216"/>
      <c r="F43" s="217"/>
      <c r="G43" s="16">
        <v>36</v>
      </c>
      <c r="H43" s="58">
        <v>117348</v>
      </c>
      <c r="I43" s="58">
        <v>117348</v>
      </c>
    </row>
    <row r="44" spans="1:9" ht="12.75" customHeight="1" x14ac:dyDescent="0.2">
      <c r="A44" s="192" t="s">
        <v>40</v>
      </c>
      <c r="B44" s="193"/>
      <c r="C44" s="193"/>
      <c r="D44" s="193"/>
      <c r="E44" s="193"/>
      <c r="F44" s="194"/>
      <c r="G44" s="17">
        <v>37</v>
      </c>
      <c r="H44" s="59">
        <f>H45+H53+H60+H70</f>
        <v>256636338</v>
      </c>
      <c r="I44" s="59">
        <f>I45+I53+I60+I70</f>
        <v>236407438</v>
      </c>
    </row>
    <row r="45" spans="1:9" ht="12.75" customHeight="1" x14ac:dyDescent="0.2">
      <c r="A45" s="184" t="s">
        <v>41</v>
      </c>
      <c r="B45" s="185"/>
      <c r="C45" s="185"/>
      <c r="D45" s="185"/>
      <c r="E45" s="185"/>
      <c r="F45" s="186"/>
      <c r="G45" s="17">
        <v>38</v>
      </c>
      <c r="H45" s="59">
        <f>SUM(H46:H52)</f>
        <v>184417083</v>
      </c>
      <c r="I45" s="59">
        <f>SUM(I46:I52)</f>
        <v>168703683</v>
      </c>
    </row>
    <row r="46" spans="1:9" ht="12.75" customHeight="1" x14ac:dyDescent="0.2">
      <c r="A46" s="189" t="s">
        <v>42</v>
      </c>
      <c r="B46" s="190"/>
      <c r="C46" s="190"/>
      <c r="D46" s="190"/>
      <c r="E46" s="190"/>
      <c r="F46" s="191"/>
      <c r="G46" s="16">
        <v>39</v>
      </c>
      <c r="H46" s="58">
        <v>9166402</v>
      </c>
      <c r="I46" s="58">
        <v>9636021</v>
      </c>
    </row>
    <row r="47" spans="1:9" ht="12.75" customHeight="1" x14ac:dyDescent="0.2">
      <c r="A47" s="189" t="s">
        <v>43</v>
      </c>
      <c r="B47" s="190"/>
      <c r="C47" s="190"/>
      <c r="D47" s="190"/>
      <c r="E47" s="190"/>
      <c r="F47" s="191"/>
      <c r="G47" s="16">
        <v>40</v>
      </c>
      <c r="H47" s="58">
        <v>116724533</v>
      </c>
      <c r="I47" s="58">
        <v>80632480</v>
      </c>
    </row>
    <row r="48" spans="1:9" ht="12.75" customHeight="1" x14ac:dyDescent="0.2">
      <c r="A48" s="189" t="s">
        <v>44</v>
      </c>
      <c r="B48" s="190"/>
      <c r="C48" s="190"/>
      <c r="D48" s="190"/>
      <c r="E48" s="190"/>
      <c r="F48" s="191"/>
      <c r="G48" s="16">
        <v>41</v>
      </c>
      <c r="H48" s="58">
        <v>49799032</v>
      </c>
      <c r="I48" s="58">
        <v>69584681</v>
      </c>
    </row>
    <row r="49" spans="1:9" ht="12.75" customHeight="1" x14ac:dyDescent="0.2">
      <c r="A49" s="189" t="s">
        <v>45</v>
      </c>
      <c r="B49" s="190"/>
      <c r="C49" s="190"/>
      <c r="D49" s="190"/>
      <c r="E49" s="190"/>
      <c r="F49" s="191"/>
      <c r="G49" s="16">
        <v>42</v>
      </c>
      <c r="H49" s="58">
        <v>8376247</v>
      </c>
      <c r="I49" s="58">
        <v>8346368</v>
      </c>
    </row>
    <row r="50" spans="1:9" ht="12.75" customHeight="1" x14ac:dyDescent="0.2">
      <c r="A50" s="189" t="s">
        <v>46</v>
      </c>
      <c r="B50" s="190"/>
      <c r="C50" s="190"/>
      <c r="D50" s="190"/>
      <c r="E50" s="190"/>
      <c r="F50" s="191"/>
      <c r="G50" s="16">
        <v>43</v>
      </c>
      <c r="H50" s="58">
        <v>350869</v>
      </c>
      <c r="I50" s="58">
        <v>504133</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67412512</v>
      </c>
      <c r="I53" s="59">
        <f>SUM(I54:I59)</f>
        <v>60673322</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53787691</v>
      </c>
      <c r="I56" s="58">
        <v>44569964</v>
      </c>
    </row>
    <row r="57" spans="1:9" ht="12.75" customHeight="1" x14ac:dyDescent="0.2">
      <c r="A57" s="189" t="s">
        <v>53</v>
      </c>
      <c r="B57" s="190"/>
      <c r="C57" s="190"/>
      <c r="D57" s="190"/>
      <c r="E57" s="190"/>
      <c r="F57" s="191"/>
      <c r="G57" s="16">
        <v>50</v>
      </c>
      <c r="H57" s="58">
        <v>175755</v>
      </c>
      <c r="I57" s="58">
        <v>203331</v>
      </c>
    </row>
    <row r="58" spans="1:9" ht="12.75" customHeight="1" x14ac:dyDescent="0.2">
      <c r="A58" s="189" t="s">
        <v>54</v>
      </c>
      <c r="B58" s="190"/>
      <c r="C58" s="190"/>
      <c r="D58" s="190"/>
      <c r="E58" s="190"/>
      <c r="F58" s="191"/>
      <c r="G58" s="16">
        <v>51</v>
      </c>
      <c r="H58" s="58">
        <v>13381682</v>
      </c>
      <c r="I58" s="58">
        <v>15625411</v>
      </c>
    </row>
    <row r="59" spans="1:9" ht="12.75" customHeight="1" x14ac:dyDescent="0.2">
      <c r="A59" s="189" t="s">
        <v>55</v>
      </c>
      <c r="B59" s="190"/>
      <c r="C59" s="190"/>
      <c r="D59" s="190"/>
      <c r="E59" s="190"/>
      <c r="F59" s="191"/>
      <c r="G59" s="16">
        <v>52</v>
      </c>
      <c r="H59" s="58">
        <v>67384</v>
      </c>
      <c r="I59" s="58">
        <v>274616</v>
      </c>
    </row>
    <row r="60" spans="1:9" ht="12.75" customHeight="1" x14ac:dyDescent="0.2">
      <c r="A60" s="184" t="s">
        <v>56</v>
      </c>
      <c r="B60" s="185"/>
      <c r="C60" s="185"/>
      <c r="D60" s="185"/>
      <c r="E60" s="185"/>
      <c r="F60" s="186"/>
      <c r="G60" s="17">
        <v>53</v>
      </c>
      <c r="H60" s="59">
        <f>SUM(H61:H69)</f>
        <v>2826482</v>
      </c>
      <c r="I60" s="59">
        <f>SUM(I61:I69)</f>
        <v>638136</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19442</v>
      </c>
      <c r="I67" s="58">
        <v>23971</v>
      </c>
    </row>
    <row r="68" spans="1:9" ht="12.75" customHeight="1" x14ac:dyDescent="0.2">
      <c r="A68" s="189" t="s">
        <v>31</v>
      </c>
      <c r="B68" s="190"/>
      <c r="C68" s="190"/>
      <c r="D68" s="190"/>
      <c r="E68" s="190"/>
      <c r="F68" s="191"/>
      <c r="G68" s="16">
        <v>61</v>
      </c>
      <c r="H68" s="58">
        <v>2807040</v>
      </c>
      <c r="I68" s="58">
        <v>614165</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1980261</v>
      </c>
      <c r="I70" s="58">
        <v>6392297</v>
      </c>
    </row>
    <row r="71" spans="1:9" ht="12.75" customHeight="1" x14ac:dyDescent="0.2">
      <c r="A71" s="221" t="s">
        <v>60</v>
      </c>
      <c r="B71" s="222"/>
      <c r="C71" s="222"/>
      <c r="D71" s="222"/>
      <c r="E71" s="222"/>
      <c r="F71" s="223"/>
      <c r="G71" s="16">
        <v>64</v>
      </c>
      <c r="H71" s="58">
        <v>1276508</v>
      </c>
      <c r="I71" s="58">
        <v>351860</v>
      </c>
    </row>
    <row r="72" spans="1:9" ht="12.75" customHeight="1" x14ac:dyDescent="0.2">
      <c r="A72" s="192" t="s">
        <v>61</v>
      </c>
      <c r="B72" s="193"/>
      <c r="C72" s="193"/>
      <c r="D72" s="193"/>
      <c r="E72" s="193"/>
      <c r="F72" s="194"/>
      <c r="G72" s="17">
        <v>65</v>
      </c>
      <c r="H72" s="59">
        <f>H8+H9+H44+H71</f>
        <v>558310573</v>
      </c>
      <c r="I72" s="59">
        <f>I8+I9+I44+I71</f>
        <v>556470589</v>
      </c>
    </row>
    <row r="73" spans="1:9" ht="12.75" customHeight="1" x14ac:dyDescent="0.2">
      <c r="A73" s="224" t="s">
        <v>62</v>
      </c>
      <c r="B73" s="225"/>
      <c r="C73" s="225"/>
      <c r="D73" s="225"/>
      <c r="E73" s="225"/>
      <c r="F73" s="226"/>
      <c r="G73" s="19">
        <v>66</v>
      </c>
      <c r="H73" s="60">
        <v>123428105</v>
      </c>
      <c r="I73" s="60">
        <v>122485721</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364304429</v>
      </c>
      <c r="I75" s="59">
        <f>I76+I77+I78+I84+I85+I89+I92+I95</f>
        <v>363845055</v>
      </c>
    </row>
    <row r="76" spans="1:9" ht="12.75" customHeight="1" x14ac:dyDescent="0.2">
      <c r="A76" s="188" t="s">
        <v>65</v>
      </c>
      <c r="B76" s="188"/>
      <c r="C76" s="188"/>
      <c r="D76" s="188"/>
      <c r="E76" s="188"/>
      <c r="F76" s="188"/>
      <c r="G76" s="16">
        <v>68</v>
      </c>
      <c r="H76" s="44">
        <v>355321450</v>
      </c>
      <c r="I76" s="44">
        <v>355321450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564763</v>
      </c>
      <c r="I78" s="59">
        <f>SUM(I79:I83)</f>
        <v>852283</v>
      </c>
    </row>
    <row r="79" spans="1:9" ht="12.75" customHeight="1" x14ac:dyDescent="0.2">
      <c r="A79" s="183" t="s">
        <v>68</v>
      </c>
      <c r="B79" s="183"/>
      <c r="C79" s="183"/>
      <c r="D79" s="183"/>
      <c r="E79" s="183"/>
      <c r="F79" s="183"/>
      <c r="G79" s="16">
        <v>71</v>
      </c>
      <c r="H79" s="44">
        <v>564763</v>
      </c>
      <c r="I79" s="44">
        <v>852283</v>
      </c>
    </row>
    <row r="80" spans="1:9" ht="12.75" customHeight="1" x14ac:dyDescent="0.2">
      <c r="A80" s="183" t="s">
        <v>69</v>
      </c>
      <c r="B80" s="183"/>
      <c r="C80" s="183"/>
      <c r="D80" s="183"/>
      <c r="E80" s="183"/>
      <c r="F80" s="183"/>
      <c r="G80" s="16">
        <v>72</v>
      </c>
      <c r="H80" s="44">
        <v>8700</v>
      </c>
      <c r="I80" s="44">
        <v>8700</v>
      </c>
    </row>
    <row r="81" spans="1:9" ht="12.75" customHeight="1" x14ac:dyDescent="0.2">
      <c r="A81" s="183" t="s">
        <v>70</v>
      </c>
      <c r="B81" s="183"/>
      <c r="C81" s="183"/>
      <c r="D81" s="183"/>
      <c r="E81" s="183"/>
      <c r="F81" s="183"/>
      <c r="G81" s="16">
        <v>73</v>
      </c>
      <c r="H81" s="44">
        <v>-8700</v>
      </c>
      <c r="I81" s="44">
        <v>-8700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1143050</v>
      </c>
      <c r="I89" s="59">
        <f>I90-I91</f>
        <v>68170</v>
      </c>
    </row>
    <row r="90" spans="1:9" ht="12.75" customHeight="1" x14ac:dyDescent="0.2">
      <c r="A90" s="183" t="s">
        <v>79</v>
      </c>
      <c r="B90" s="183"/>
      <c r="C90" s="183"/>
      <c r="D90" s="183"/>
      <c r="E90" s="183"/>
      <c r="F90" s="183"/>
      <c r="G90" s="16">
        <v>82</v>
      </c>
      <c r="H90" s="44">
        <v>1143050</v>
      </c>
      <c r="I90" s="44">
        <v>68170</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5750395</v>
      </c>
      <c r="I92" s="59">
        <f>I93-I94</f>
        <v>6191634</v>
      </c>
    </row>
    <row r="93" spans="1:9" ht="12.75" customHeight="1" x14ac:dyDescent="0.2">
      <c r="A93" s="183" t="s">
        <v>82</v>
      </c>
      <c r="B93" s="183"/>
      <c r="C93" s="183"/>
      <c r="D93" s="183"/>
      <c r="E93" s="183"/>
      <c r="F93" s="183"/>
      <c r="G93" s="16">
        <v>85</v>
      </c>
      <c r="H93" s="44">
        <v>5750395</v>
      </c>
      <c r="I93" s="44">
        <v>6191634</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1524771</v>
      </c>
      <c r="I95" s="44">
        <v>1411518</v>
      </c>
    </row>
    <row r="96" spans="1:9" ht="12.75" customHeight="1" x14ac:dyDescent="0.2">
      <c r="A96" s="187" t="s">
        <v>85</v>
      </c>
      <c r="B96" s="187"/>
      <c r="C96" s="187"/>
      <c r="D96" s="187"/>
      <c r="E96" s="187"/>
      <c r="F96" s="187"/>
      <c r="G96" s="17">
        <v>88</v>
      </c>
      <c r="H96" s="59">
        <f>SUM(H97:H102)</f>
        <v>8000000</v>
      </c>
      <c r="I96" s="59">
        <f>SUM(I97:I102)</f>
        <v>20560465</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8000000</v>
      </c>
      <c r="I99" s="44">
        <v>20560465</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61948359</v>
      </c>
      <c r="I103" s="59">
        <f>SUM(I104:I114)</f>
        <v>57646559</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2177785</v>
      </c>
      <c r="I108" s="44">
        <v>0</v>
      </c>
    </row>
    <row r="109" spans="1:9" ht="12.75" customHeight="1" x14ac:dyDescent="0.2">
      <c r="A109" s="183" t="s">
        <v>98</v>
      </c>
      <c r="B109" s="183"/>
      <c r="C109" s="183"/>
      <c r="D109" s="183"/>
      <c r="E109" s="183"/>
      <c r="F109" s="183"/>
      <c r="G109" s="16">
        <v>101</v>
      </c>
      <c r="H109" s="44">
        <v>59608898</v>
      </c>
      <c r="I109" s="44">
        <v>57162169</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44328</v>
      </c>
      <c r="I113" s="58">
        <v>367042</v>
      </c>
    </row>
    <row r="114" spans="1:9" ht="12.75" customHeight="1" x14ac:dyDescent="0.2">
      <c r="A114" s="183" t="s">
        <v>103</v>
      </c>
      <c r="B114" s="183"/>
      <c r="C114" s="183"/>
      <c r="D114" s="183"/>
      <c r="E114" s="183"/>
      <c r="F114" s="183"/>
      <c r="G114" s="16">
        <v>106</v>
      </c>
      <c r="H114" s="58">
        <v>117348</v>
      </c>
      <c r="I114" s="58">
        <v>117348</v>
      </c>
    </row>
    <row r="115" spans="1:9" ht="12.75" customHeight="1" x14ac:dyDescent="0.2">
      <c r="A115" s="187" t="s">
        <v>104</v>
      </c>
      <c r="B115" s="187"/>
      <c r="C115" s="187"/>
      <c r="D115" s="187"/>
      <c r="E115" s="187"/>
      <c r="F115" s="187"/>
      <c r="G115" s="17">
        <v>107</v>
      </c>
      <c r="H115" s="59">
        <f>SUM(H116:H129)</f>
        <v>113265305</v>
      </c>
      <c r="I115" s="59">
        <f>SUM(I116:I129)</f>
        <v>101099905</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625999</v>
      </c>
    </row>
    <row r="121" spans="1:9" ht="12.75" customHeight="1" x14ac:dyDescent="0.2">
      <c r="A121" s="183" t="s">
        <v>98</v>
      </c>
      <c r="B121" s="183"/>
      <c r="C121" s="183"/>
      <c r="D121" s="183"/>
      <c r="E121" s="183"/>
      <c r="F121" s="183"/>
      <c r="G121" s="16">
        <v>113</v>
      </c>
      <c r="H121" s="44">
        <v>45496817</v>
      </c>
      <c r="I121" s="44">
        <v>48676581</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50475763</v>
      </c>
      <c r="I123" s="44">
        <v>37965099</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7774429</v>
      </c>
      <c r="I125" s="44">
        <v>7441172</v>
      </c>
    </row>
    <row r="126" spans="1:9" x14ac:dyDescent="0.2">
      <c r="A126" s="183" t="s">
        <v>106</v>
      </c>
      <c r="B126" s="183"/>
      <c r="C126" s="183"/>
      <c r="D126" s="183"/>
      <c r="E126" s="183"/>
      <c r="F126" s="183"/>
      <c r="G126" s="16">
        <v>118</v>
      </c>
      <c r="H126" s="44">
        <v>9514915</v>
      </c>
      <c r="I126" s="44">
        <v>6298331</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3381</v>
      </c>
      <c r="I129" s="58">
        <v>92723</v>
      </c>
    </row>
    <row r="130" spans="1:9" ht="22.15" customHeight="1" x14ac:dyDescent="0.2">
      <c r="A130" s="219" t="s">
        <v>110</v>
      </c>
      <c r="B130" s="219"/>
      <c r="C130" s="219"/>
      <c r="D130" s="219"/>
      <c r="E130" s="219"/>
      <c r="F130" s="219"/>
      <c r="G130" s="16">
        <v>122</v>
      </c>
      <c r="H130" s="58">
        <v>10792480</v>
      </c>
      <c r="I130" s="58">
        <v>13318605</v>
      </c>
    </row>
    <row r="131" spans="1:9" x14ac:dyDescent="0.2">
      <c r="A131" s="187" t="s">
        <v>111</v>
      </c>
      <c r="B131" s="187"/>
      <c r="C131" s="187"/>
      <c r="D131" s="187"/>
      <c r="E131" s="187"/>
      <c r="F131" s="187"/>
      <c r="G131" s="17">
        <v>123</v>
      </c>
      <c r="H131" s="59">
        <f>H75+H96+H103+H115+H130</f>
        <v>558310573</v>
      </c>
      <c r="I131" s="59">
        <f>I75+I96+I103+I115+I130</f>
        <v>556470589</v>
      </c>
    </row>
    <row r="132" spans="1:9" x14ac:dyDescent="0.2">
      <c r="A132" s="220" t="s">
        <v>112</v>
      </c>
      <c r="B132" s="220"/>
      <c r="C132" s="220"/>
      <c r="D132" s="220"/>
      <c r="E132" s="220"/>
      <c r="F132" s="220"/>
      <c r="G132" s="19">
        <v>124</v>
      </c>
      <c r="H132" s="60">
        <v>123428105</v>
      </c>
      <c r="I132" s="60">
        <v>122485721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M86" sqref="M8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443</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457</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324817212</v>
      </c>
      <c r="I7" s="63">
        <f>SUM(I8:I12)</f>
        <v>350071460</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315311234</v>
      </c>
      <c r="I9" s="58">
        <v>336392627</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9505978</v>
      </c>
      <c r="I12" s="58">
        <v>13678833</v>
      </c>
    </row>
    <row r="13" spans="1:9" x14ac:dyDescent="0.2">
      <c r="A13" s="187" t="s">
        <v>134</v>
      </c>
      <c r="B13" s="187"/>
      <c r="C13" s="187"/>
      <c r="D13" s="187"/>
      <c r="E13" s="187"/>
      <c r="F13" s="187"/>
      <c r="G13" s="17">
        <v>131</v>
      </c>
      <c r="H13" s="59">
        <f>H14+H15+H19+H23+H24+H25+H28+H35</f>
        <v>312409533</v>
      </c>
      <c r="I13" s="59">
        <f>I14+I15+I19+I23+I24+I25+I28+I35</f>
        <v>342719379</v>
      </c>
    </row>
    <row r="14" spans="1:9" x14ac:dyDescent="0.2">
      <c r="A14" s="183" t="s">
        <v>116</v>
      </c>
      <c r="B14" s="183"/>
      <c r="C14" s="183"/>
      <c r="D14" s="183"/>
      <c r="E14" s="183"/>
      <c r="F14" s="183"/>
      <c r="G14" s="16">
        <v>132</v>
      </c>
      <c r="H14" s="58">
        <v>6803669</v>
      </c>
      <c r="I14" s="58">
        <v>17166213</v>
      </c>
    </row>
    <row r="15" spans="1:9" x14ac:dyDescent="0.2">
      <c r="A15" s="243" t="s">
        <v>135</v>
      </c>
      <c r="B15" s="243"/>
      <c r="C15" s="243"/>
      <c r="D15" s="243"/>
      <c r="E15" s="243"/>
      <c r="F15" s="243"/>
      <c r="G15" s="17">
        <v>133</v>
      </c>
      <c r="H15" s="59">
        <f>SUM(H16:H18)</f>
        <v>191110365</v>
      </c>
      <c r="I15" s="59">
        <f>SUM(I16:I18)</f>
        <v>195476615</v>
      </c>
    </row>
    <row r="16" spans="1:9" x14ac:dyDescent="0.2">
      <c r="A16" s="234" t="s">
        <v>136</v>
      </c>
      <c r="B16" s="234"/>
      <c r="C16" s="234"/>
      <c r="D16" s="234"/>
      <c r="E16" s="234"/>
      <c r="F16" s="234"/>
      <c r="G16" s="16">
        <v>134</v>
      </c>
      <c r="H16" s="58">
        <v>125830074</v>
      </c>
      <c r="I16" s="58">
        <v>129582471</v>
      </c>
    </row>
    <row r="17" spans="1:9" x14ac:dyDescent="0.2">
      <c r="A17" s="234" t="s">
        <v>137</v>
      </c>
      <c r="B17" s="234"/>
      <c r="C17" s="234"/>
      <c r="D17" s="234"/>
      <c r="E17" s="234"/>
      <c r="F17" s="234"/>
      <c r="G17" s="16">
        <v>135</v>
      </c>
      <c r="H17" s="58">
        <v>43531288</v>
      </c>
      <c r="I17" s="58">
        <v>42507327</v>
      </c>
    </row>
    <row r="18" spans="1:9" x14ac:dyDescent="0.2">
      <c r="A18" s="234" t="s">
        <v>138</v>
      </c>
      <c r="B18" s="234"/>
      <c r="C18" s="234"/>
      <c r="D18" s="234"/>
      <c r="E18" s="234"/>
      <c r="F18" s="234"/>
      <c r="G18" s="16">
        <v>136</v>
      </c>
      <c r="H18" s="58">
        <v>21749003</v>
      </c>
      <c r="I18" s="58">
        <v>23386817</v>
      </c>
    </row>
    <row r="19" spans="1:9" x14ac:dyDescent="0.2">
      <c r="A19" s="243" t="s">
        <v>139</v>
      </c>
      <c r="B19" s="243"/>
      <c r="C19" s="243"/>
      <c r="D19" s="243"/>
      <c r="E19" s="243"/>
      <c r="F19" s="243"/>
      <c r="G19" s="17">
        <v>137</v>
      </c>
      <c r="H19" s="59">
        <f>SUM(H20:H22)</f>
        <v>64080557</v>
      </c>
      <c r="I19" s="59">
        <f>SUM(I20:I22)</f>
        <v>68084811</v>
      </c>
    </row>
    <row r="20" spans="1:9" x14ac:dyDescent="0.2">
      <c r="A20" s="234" t="s">
        <v>117</v>
      </c>
      <c r="B20" s="234"/>
      <c r="C20" s="234"/>
      <c r="D20" s="234"/>
      <c r="E20" s="234"/>
      <c r="F20" s="234"/>
      <c r="G20" s="16">
        <v>138</v>
      </c>
      <c r="H20" s="58">
        <v>41825401</v>
      </c>
      <c r="I20" s="58">
        <v>44459997</v>
      </c>
    </row>
    <row r="21" spans="1:9" x14ac:dyDescent="0.2">
      <c r="A21" s="234" t="s">
        <v>118</v>
      </c>
      <c r="B21" s="234"/>
      <c r="C21" s="234"/>
      <c r="D21" s="234"/>
      <c r="E21" s="234"/>
      <c r="F21" s="234"/>
      <c r="G21" s="16">
        <v>139</v>
      </c>
      <c r="H21" s="58">
        <v>12819302</v>
      </c>
      <c r="I21" s="58">
        <v>13899207</v>
      </c>
    </row>
    <row r="22" spans="1:9" x14ac:dyDescent="0.2">
      <c r="A22" s="234" t="s">
        <v>119</v>
      </c>
      <c r="B22" s="234"/>
      <c r="C22" s="234"/>
      <c r="D22" s="234"/>
      <c r="E22" s="234"/>
      <c r="F22" s="234"/>
      <c r="G22" s="16">
        <v>140</v>
      </c>
      <c r="H22" s="58">
        <v>9435854</v>
      </c>
      <c r="I22" s="58">
        <v>9725607</v>
      </c>
    </row>
    <row r="23" spans="1:9" x14ac:dyDescent="0.2">
      <c r="A23" s="183" t="s">
        <v>120</v>
      </c>
      <c r="B23" s="183"/>
      <c r="C23" s="183"/>
      <c r="D23" s="183"/>
      <c r="E23" s="183"/>
      <c r="F23" s="183"/>
      <c r="G23" s="16">
        <v>141</v>
      </c>
      <c r="H23" s="58">
        <v>15287321</v>
      </c>
      <c r="I23" s="58">
        <v>14884732</v>
      </c>
    </row>
    <row r="24" spans="1:9" x14ac:dyDescent="0.2">
      <c r="A24" s="183" t="s">
        <v>121</v>
      </c>
      <c r="B24" s="183"/>
      <c r="C24" s="183"/>
      <c r="D24" s="183"/>
      <c r="E24" s="183"/>
      <c r="F24" s="183"/>
      <c r="G24" s="16">
        <v>142</v>
      </c>
      <c r="H24" s="58">
        <v>17116379</v>
      </c>
      <c r="I24" s="58">
        <v>21974688</v>
      </c>
    </row>
    <row r="25" spans="1:9" x14ac:dyDescent="0.2">
      <c r="A25" s="243" t="s">
        <v>140</v>
      </c>
      <c r="B25" s="243"/>
      <c r="C25" s="243"/>
      <c r="D25" s="243"/>
      <c r="E25" s="243"/>
      <c r="F25" s="243"/>
      <c r="G25" s="17">
        <v>143</v>
      </c>
      <c r="H25" s="59">
        <f>H26+H27</f>
        <v>8209000</v>
      </c>
      <c r="I25" s="59">
        <f>I26+I27</f>
        <v>10979893</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8209000</v>
      </c>
      <c r="I27" s="58">
        <v>10979893</v>
      </c>
    </row>
    <row r="28" spans="1:9" x14ac:dyDescent="0.2">
      <c r="A28" s="243" t="s">
        <v>143</v>
      </c>
      <c r="B28" s="243"/>
      <c r="C28" s="243"/>
      <c r="D28" s="243"/>
      <c r="E28" s="243"/>
      <c r="F28" s="243"/>
      <c r="G28" s="17">
        <v>146</v>
      </c>
      <c r="H28" s="59">
        <f>SUM(H29:H34)</f>
        <v>8000000</v>
      </c>
      <c r="I28" s="59">
        <f>SUM(I29:I34)</f>
        <v>12560465</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8000000</v>
      </c>
      <c r="I31" s="58">
        <v>12560465</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1802242</v>
      </c>
      <c r="I35" s="58">
        <v>1591962</v>
      </c>
    </row>
    <row r="36" spans="1:9" x14ac:dyDescent="0.2">
      <c r="A36" s="187" t="s">
        <v>150</v>
      </c>
      <c r="B36" s="187"/>
      <c r="C36" s="187"/>
      <c r="D36" s="187"/>
      <c r="E36" s="187"/>
      <c r="F36" s="187"/>
      <c r="G36" s="17">
        <v>154</v>
      </c>
      <c r="H36" s="59">
        <f>SUM(H37:H46)</f>
        <v>3238036</v>
      </c>
      <c r="I36" s="59">
        <f>SUM(I37:I46)</f>
        <v>2756293</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3193148</v>
      </c>
      <c r="I40" s="58">
        <v>2747257</v>
      </c>
    </row>
    <row r="41" spans="1:9" ht="22.9" customHeight="1" x14ac:dyDescent="0.2">
      <c r="A41" s="183" t="s">
        <v>155</v>
      </c>
      <c r="B41" s="183"/>
      <c r="C41" s="183"/>
      <c r="D41" s="183"/>
      <c r="E41" s="183"/>
      <c r="F41" s="183"/>
      <c r="G41" s="16">
        <v>159</v>
      </c>
      <c r="H41" s="58">
        <v>6600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0</v>
      </c>
      <c r="I43" s="58">
        <v>0</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38288</v>
      </c>
      <c r="I46" s="58">
        <v>9036</v>
      </c>
    </row>
    <row r="47" spans="1:9" x14ac:dyDescent="0.2">
      <c r="A47" s="187" t="s">
        <v>161</v>
      </c>
      <c r="B47" s="187"/>
      <c r="C47" s="187"/>
      <c r="D47" s="187"/>
      <c r="E47" s="187"/>
      <c r="F47" s="187"/>
      <c r="G47" s="17">
        <v>165</v>
      </c>
      <c r="H47" s="59">
        <f>SUM(H48:H54)</f>
        <v>7747523</v>
      </c>
      <c r="I47" s="59">
        <f>SUM(I48:I54)</f>
        <v>5839146</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7314742</v>
      </c>
      <c r="I50" s="58">
        <v>5182143</v>
      </c>
    </row>
    <row r="51" spans="1:9" x14ac:dyDescent="0.2">
      <c r="A51" s="236" t="s">
        <v>165</v>
      </c>
      <c r="B51" s="236"/>
      <c r="C51" s="236"/>
      <c r="D51" s="236"/>
      <c r="E51" s="236"/>
      <c r="F51" s="236"/>
      <c r="G51" s="16">
        <v>169</v>
      </c>
      <c r="H51" s="58">
        <v>0</v>
      </c>
      <c r="I51" s="58">
        <v>0</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432781</v>
      </c>
      <c r="I54" s="58">
        <v>657003</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328055248</v>
      </c>
      <c r="I59" s="59">
        <f>I7+I36+I55+I56</f>
        <v>352827753</v>
      </c>
    </row>
    <row r="60" spans="1:9" x14ac:dyDescent="0.2">
      <c r="A60" s="187" t="s">
        <v>174</v>
      </c>
      <c r="B60" s="187"/>
      <c r="C60" s="187"/>
      <c r="D60" s="187"/>
      <c r="E60" s="187"/>
      <c r="F60" s="187"/>
      <c r="G60" s="17">
        <v>178</v>
      </c>
      <c r="H60" s="59">
        <f>H13+H47+H57+H58</f>
        <v>320157056</v>
      </c>
      <c r="I60" s="59">
        <f>I13+I47+I57+I58</f>
        <v>348558525</v>
      </c>
    </row>
    <row r="61" spans="1:9" x14ac:dyDescent="0.2">
      <c r="A61" s="187" t="s">
        <v>175</v>
      </c>
      <c r="B61" s="187"/>
      <c r="C61" s="187"/>
      <c r="D61" s="187"/>
      <c r="E61" s="187"/>
      <c r="F61" s="187"/>
      <c r="G61" s="17">
        <v>179</v>
      </c>
      <c r="H61" s="59">
        <f>H59-H60</f>
        <v>7898192</v>
      </c>
      <c r="I61" s="59">
        <f>I59-I60</f>
        <v>4269228</v>
      </c>
    </row>
    <row r="62" spans="1:9" x14ac:dyDescent="0.2">
      <c r="A62" s="235" t="s">
        <v>176</v>
      </c>
      <c r="B62" s="235"/>
      <c r="C62" s="235"/>
      <c r="D62" s="235"/>
      <c r="E62" s="235"/>
      <c r="F62" s="235"/>
      <c r="G62" s="17">
        <v>180</v>
      </c>
      <c r="H62" s="59">
        <f>+IF((H59-H60)&gt;0,(H59-H60),0)</f>
        <v>7898192</v>
      </c>
      <c r="I62" s="59">
        <f>+IF((I59-I60)&gt;0,(I59-I60),0)</f>
        <v>4269228</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1656054</v>
      </c>
      <c r="I64" s="58">
        <v>1966053</v>
      </c>
    </row>
    <row r="65" spans="1:9" x14ac:dyDescent="0.2">
      <c r="A65" s="187" t="s">
        <v>178</v>
      </c>
      <c r="B65" s="187"/>
      <c r="C65" s="187"/>
      <c r="D65" s="187"/>
      <c r="E65" s="187"/>
      <c r="F65" s="187"/>
      <c r="G65" s="17">
        <v>183</v>
      </c>
      <c r="H65" s="59">
        <f>H61-H64</f>
        <v>6242138</v>
      </c>
      <c r="I65" s="59">
        <f>I61-I64</f>
        <v>2303175</v>
      </c>
    </row>
    <row r="66" spans="1:9" x14ac:dyDescent="0.2">
      <c r="A66" s="235" t="s">
        <v>179</v>
      </c>
      <c r="B66" s="235"/>
      <c r="C66" s="235"/>
      <c r="D66" s="235"/>
      <c r="E66" s="235"/>
      <c r="F66" s="235"/>
      <c r="G66" s="17">
        <v>184</v>
      </c>
      <c r="H66" s="59">
        <f>+IF((H61-H64)&gt;0,(H61-H64),0)</f>
        <v>6242138</v>
      </c>
      <c r="I66" s="59">
        <f>+IF((I61-I64)&gt;0,(I61-I64),0)</f>
        <v>2303175</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6242138</v>
      </c>
      <c r="I84" s="53">
        <f>I85+I86</f>
        <v>2303175</v>
      </c>
    </row>
    <row r="85" spans="1:9" x14ac:dyDescent="0.2">
      <c r="A85" s="239" t="s">
        <v>197</v>
      </c>
      <c r="B85" s="239"/>
      <c r="C85" s="239"/>
      <c r="D85" s="239"/>
      <c r="E85" s="239"/>
      <c r="F85" s="239"/>
      <c r="G85" s="16">
        <v>200</v>
      </c>
      <c r="H85" s="52">
        <v>6226810</v>
      </c>
      <c r="I85" s="52">
        <v>2400556</v>
      </c>
    </row>
    <row r="86" spans="1:9" x14ac:dyDescent="0.2">
      <c r="A86" s="240" t="s">
        <v>198</v>
      </c>
      <c r="B86" s="240"/>
      <c r="C86" s="240"/>
      <c r="D86" s="240"/>
      <c r="E86" s="240"/>
      <c r="F86" s="240"/>
      <c r="G86" s="19">
        <v>201</v>
      </c>
      <c r="H86" s="66">
        <v>15328</v>
      </c>
      <c r="I86" s="66">
        <v>-97381</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6242138</v>
      </c>
      <c r="I88" s="52">
        <v>2303175</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6242138</v>
      </c>
      <c r="I100" s="54">
        <f>I88+I99</f>
        <v>2303175</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6242138</v>
      </c>
      <c r="I102" s="53">
        <f>I103+I104</f>
        <v>2303175</v>
      </c>
    </row>
    <row r="103" spans="1:9" x14ac:dyDescent="0.2">
      <c r="A103" s="239" t="s">
        <v>125</v>
      </c>
      <c r="B103" s="239"/>
      <c r="C103" s="239"/>
      <c r="D103" s="239"/>
      <c r="E103" s="239"/>
      <c r="F103" s="239"/>
      <c r="G103" s="16">
        <v>216</v>
      </c>
      <c r="H103" s="52">
        <v>6226810</v>
      </c>
      <c r="I103" s="52">
        <v>2400556</v>
      </c>
    </row>
    <row r="104" spans="1:9" x14ac:dyDescent="0.2">
      <c r="A104" s="240" t="s">
        <v>213</v>
      </c>
      <c r="B104" s="240"/>
      <c r="C104" s="240"/>
      <c r="D104" s="240"/>
      <c r="E104" s="240"/>
      <c r="F104" s="240"/>
      <c r="G104" s="19">
        <v>217</v>
      </c>
      <c r="H104" s="66">
        <v>15328</v>
      </c>
      <c r="I104" s="66">
        <v>-97381</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76" sqref="I76"/>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444</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457</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7898192</v>
      </c>
      <c r="I8" s="47">
        <v>4269228</v>
      </c>
    </row>
    <row r="9" spans="1:9" ht="12.75" customHeight="1" x14ac:dyDescent="0.2">
      <c r="A9" s="265" t="s">
        <v>219</v>
      </c>
      <c r="B9" s="266"/>
      <c r="C9" s="266"/>
      <c r="D9" s="266"/>
      <c r="E9" s="266"/>
      <c r="F9" s="267"/>
      <c r="G9" s="17">
        <v>2</v>
      </c>
      <c r="H9" s="48">
        <f>H10+H11+H12+H13+H14+H15+H16+H17</f>
        <v>15287321</v>
      </c>
      <c r="I9" s="48">
        <f>I10+I11+I12+I13+I14+I15+I16+I17</f>
        <v>14884732</v>
      </c>
    </row>
    <row r="10" spans="1:9" ht="12.75" customHeight="1" x14ac:dyDescent="0.2">
      <c r="A10" s="257" t="s">
        <v>220</v>
      </c>
      <c r="B10" s="258"/>
      <c r="C10" s="258"/>
      <c r="D10" s="258"/>
      <c r="E10" s="258"/>
      <c r="F10" s="259"/>
      <c r="G10" s="22">
        <v>3</v>
      </c>
      <c r="H10" s="49">
        <v>15287321</v>
      </c>
      <c r="I10" s="49">
        <v>14884732</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0</v>
      </c>
      <c r="I13" s="49">
        <v>0</v>
      </c>
    </row>
    <row r="14" spans="1:9" ht="12.75" customHeight="1" x14ac:dyDescent="0.2">
      <c r="A14" s="257" t="s">
        <v>222</v>
      </c>
      <c r="B14" s="258"/>
      <c r="C14" s="258"/>
      <c r="D14" s="258"/>
      <c r="E14" s="258"/>
      <c r="F14" s="259"/>
      <c r="G14" s="22">
        <v>7</v>
      </c>
      <c r="H14" s="49">
        <v>0</v>
      </c>
      <c r="I14" s="49">
        <v>0</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23185513</v>
      </c>
      <c r="I18" s="48">
        <f>I8+I9</f>
        <v>19153960</v>
      </c>
    </row>
    <row r="19" spans="1:9" ht="12.75" customHeight="1" x14ac:dyDescent="0.2">
      <c r="A19" s="265" t="s">
        <v>226</v>
      </c>
      <c r="B19" s="266"/>
      <c r="C19" s="266"/>
      <c r="D19" s="266"/>
      <c r="E19" s="266"/>
      <c r="F19" s="267"/>
      <c r="G19" s="17">
        <v>12</v>
      </c>
      <c r="H19" s="48">
        <f>H20+H21+H22+H23</f>
        <v>2911656</v>
      </c>
      <c r="I19" s="48">
        <f>I20+I21+I22+I23</f>
        <v>13737963</v>
      </c>
    </row>
    <row r="20" spans="1:9" ht="12.75" customHeight="1" x14ac:dyDescent="0.2">
      <c r="A20" s="257" t="s">
        <v>227</v>
      </c>
      <c r="B20" s="258"/>
      <c r="C20" s="258"/>
      <c r="D20" s="258"/>
      <c r="E20" s="258"/>
      <c r="F20" s="259"/>
      <c r="G20" s="22">
        <v>13</v>
      </c>
      <c r="H20" s="49">
        <v>-15078301</v>
      </c>
      <c r="I20" s="49">
        <v>-9639275</v>
      </c>
    </row>
    <row r="21" spans="1:9" ht="12.75" customHeight="1" x14ac:dyDescent="0.2">
      <c r="A21" s="257" t="s">
        <v>228</v>
      </c>
      <c r="B21" s="258"/>
      <c r="C21" s="258"/>
      <c r="D21" s="258"/>
      <c r="E21" s="258"/>
      <c r="F21" s="259"/>
      <c r="G21" s="22">
        <v>14</v>
      </c>
      <c r="H21" s="49">
        <v>11925669</v>
      </c>
      <c r="I21" s="49">
        <v>7663838</v>
      </c>
    </row>
    <row r="22" spans="1:9" ht="12.75" customHeight="1" x14ac:dyDescent="0.2">
      <c r="A22" s="257" t="s">
        <v>229</v>
      </c>
      <c r="B22" s="258"/>
      <c r="C22" s="258"/>
      <c r="D22" s="258"/>
      <c r="E22" s="258"/>
      <c r="F22" s="259"/>
      <c r="G22" s="22">
        <v>15</v>
      </c>
      <c r="H22" s="49">
        <v>6064288</v>
      </c>
      <c r="I22" s="49">
        <v>15713400</v>
      </c>
    </row>
    <row r="23" spans="1:9" ht="12.75" customHeight="1" x14ac:dyDescent="0.2">
      <c r="A23" s="257" t="s">
        <v>230</v>
      </c>
      <c r="B23" s="258"/>
      <c r="C23" s="258"/>
      <c r="D23" s="258"/>
      <c r="E23" s="258"/>
      <c r="F23" s="259"/>
      <c r="G23" s="22">
        <v>16</v>
      </c>
      <c r="H23" s="49">
        <v>0</v>
      </c>
      <c r="I23" s="49">
        <v>0</v>
      </c>
    </row>
    <row r="24" spans="1:9" ht="12.75" customHeight="1" x14ac:dyDescent="0.2">
      <c r="A24" s="262" t="s">
        <v>231</v>
      </c>
      <c r="B24" s="263"/>
      <c r="C24" s="263"/>
      <c r="D24" s="263"/>
      <c r="E24" s="263"/>
      <c r="F24" s="264"/>
      <c r="G24" s="17">
        <v>17</v>
      </c>
      <c r="H24" s="48">
        <f>H18+H19</f>
        <v>26097169</v>
      </c>
      <c r="I24" s="48">
        <f>I18+I19</f>
        <v>32891923</v>
      </c>
    </row>
    <row r="25" spans="1:9" ht="12.75" customHeight="1" x14ac:dyDescent="0.2">
      <c r="A25" s="253" t="s">
        <v>232</v>
      </c>
      <c r="B25" s="254"/>
      <c r="C25" s="254"/>
      <c r="D25" s="254"/>
      <c r="E25" s="254"/>
      <c r="F25" s="255"/>
      <c r="G25" s="22">
        <v>18</v>
      </c>
      <c r="H25" s="49">
        <v>0</v>
      </c>
      <c r="I25" s="49">
        <v>0</v>
      </c>
    </row>
    <row r="26" spans="1:9" ht="12.75" customHeight="1" x14ac:dyDescent="0.2">
      <c r="A26" s="253" t="s">
        <v>233</v>
      </c>
      <c r="B26" s="254"/>
      <c r="C26" s="254"/>
      <c r="D26" s="254"/>
      <c r="E26" s="254"/>
      <c r="F26" s="255"/>
      <c r="G26" s="22">
        <v>19</v>
      </c>
      <c r="H26" s="49">
        <v>0</v>
      </c>
      <c r="I26" s="49">
        <v>0</v>
      </c>
    </row>
    <row r="27" spans="1:9" ht="28.9" customHeight="1" x14ac:dyDescent="0.2">
      <c r="A27" s="280" t="s">
        <v>234</v>
      </c>
      <c r="B27" s="281"/>
      <c r="C27" s="281"/>
      <c r="D27" s="281"/>
      <c r="E27" s="281"/>
      <c r="F27" s="282"/>
      <c r="G27" s="18">
        <v>20</v>
      </c>
      <c r="H27" s="50">
        <f>H24+H25+H26</f>
        <v>26097169</v>
      </c>
      <c r="I27" s="50">
        <f>I24+I25+I26</f>
        <v>32891923</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25756</v>
      </c>
      <c r="I29" s="51">
        <v>724327</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0</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14264753</v>
      </c>
      <c r="I34" s="52">
        <v>14266589</v>
      </c>
    </row>
    <row r="35" spans="1:9" ht="27.6" customHeight="1" x14ac:dyDescent="0.2">
      <c r="A35" s="262" t="s">
        <v>242</v>
      </c>
      <c r="B35" s="263"/>
      <c r="C35" s="263"/>
      <c r="D35" s="263"/>
      <c r="E35" s="263"/>
      <c r="F35" s="264"/>
      <c r="G35" s="17">
        <v>27</v>
      </c>
      <c r="H35" s="53">
        <f>H29+H30+H31+H32+H33+H34</f>
        <v>14290509</v>
      </c>
      <c r="I35" s="53">
        <f>I29+I30+I31+I32+I33+I34</f>
        <v>14990916</v>
      </c>
    </row>
    <row r="36" spans="1:9" ht="26.45" customHeight="1" x14ac:dyDescent="0.2">
      <c r="A36" s="253" t="s">
        <v>243</v>
      </c>
      <c r="B36" s="254"/>
      <c r="C36" s="254"/>
      <c r="D36" s="254"/>
      <c r="E36" s="254"/>
      <c r="F36" s="255"/>
      <c r="G36" s="22">
        <v>28</v>
      </c>
      <c r="H36" s="52">
        <v>-22696321</v>
      </c>
      <c r="I36" s="52">
        <v>-32141663</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-22696321</v>
      </c>
      <c r="I41" s="53">
        <f>I36+I37+I38+I39+I40</f>
        <v>-32141663</v>
      </c>
    </row>
    <row r="42" spans="1:9" ht="30.6" customHeight="1" x14ac:dyDescent="0.2">
      <c r="A42" s="280" t="s">
        <v>249</v>
      </c>
      <c r="B42" s="281"/>
      <c r="C42" s="281"/>
      <c r="D42" s="281"/>
      <c r="E42" s="281"/>
      <c r="F42" s="282"/>
      <c r="G42" s="18">
        <v>34</v>
      </c>
      <c r="H42" s="54">
        <f>H35+H41</f>
        <v>-8405812</v>
      </c>
      <c r="I42" s="54">
        <f>I35+I41</f>
        <v>-17150747</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0</v>
      </c>
      <c r="I46" s="52">
        <v>3507675</v>
      </c>
    </row>
    <row r="47" spans="1:9" ht="12.75" customHeight="1" x14ac:dyDescent="0.2">
      <c r="A47" s="253" t="s">
        <v>254</v>
      </c>
      <c r="B47" s="254"/>
      <c r="C47" s="254"/>
      <c r="D47" s="254"/>
      <c r="E47" s="254"/>
      <c r="F47" s="255"/>
      <c r="G47" s="22">
        <v>38</v>
      </c>
      <c r="H47" s="52">
        <v>37800</v>
      </c>
      <c r="I47" s="52">
        <v>0</v>
      </c>
    </row>
    <row r="48" spans="1:9" ht="25.9" customHeight="1" x14ac:dyDescent="0.2">
      <c r="A48" s="262" t="s">
        <v>255</v>
      </c>
      <c r="B48" s="263"/>
      <c r="C48" s="263"/>
      <c r="D48" s="263"/>
      <c r="E48" s="263"/>
      <c r="F48" s="264"/>
      <c r="G48" s="17">
        <v>39</v>
      </c>
      <c r="H48" s="53">
        <f>H44+H45+H46+H47</f>
        <v>37800</v>
      </c>
      <c r="I48" s="53">
        <f>I44+I45+I46+I47</f>
        <v>3507675</v>
      </c>
    </row>
    <row r="49" spans="1:9" ht="24.6" customHeight="1" x14ac:dyDescent="0.2">
      <c r="A49" s="253" t="s">
        <v>387</v>
      </c>
      <c r="B49" s="254"/>
      <c r="C49" s="254"/>
      <c r="D49" s="254"/>
      <c r="E49" s="254"/>
      <c r="F49" s="255"/>
      <c r="G49" s="22">
        <v>40</v>
      </c>
      <c r="H49" s="52">
        <v>-15836224</v>
      </c>
      <c r="I49" s="52">
        <v>-8299060</v>
      </c>
    </row>
    <row r="50" spans="1:9" ht="12.75" customHeight="1" x14ac:dyDescent="0.2">
      <c r="A50" s="253" t="s">
        <v>256</v>
      </c>
      <c r="B50" s="254"/>
      <c r="C50" s="254"/>
      <c r="D50" s="254"/>
      <c r="E50" s="254"/>
      <c r="F50" s="255"/>
      <c r="G50" s="22">
        <v>41</v>
      </c>
      <c r="H50" s="52">
        <v>0</v>
      </c>
      <c r="I50" s="52">
        <v>-6537755</v>
      </c>
    </row>
    <row r="51" spans="1:9" ht="12.75" customHeight="1" x14ac:dyDescent="0.2">
      <c r="A51" s="253" t="s">
        <v>257</v>
      </c>
      <c r="B51" s="254"/>
      <c r="C51" s="254"/>
      <c r="D51" s="254"/>
      <c r="E51" s="254"/>
      <c r="F51" s="255"/>
      <c r="G51" s="22">
        <v>42</v>
      </c>
      <c r="H51" s="52">
        <v>0</v>
      </c>
      <c r="I51" s="52">
        <v>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-1881534</v>
      </c>
      <c r="I53" s="52">
        <v>0</v>
      </c>
    </row>
    <row r="54" spans="1:9" ht="27.6" customHeight="1" x14ac:dyDescent="0.2">
      <c r="A54" s="262" t="s">
        <v>260</v>
      </c>
      <c r="B54" s="263"/>
      <c r="C54" s="263"/>
      <c r="D54" s="263"/>
      <c r="E54" s="263"/>
      <c r="F54" s="264"/>
      <c r="G54" s="17">
        <v>45</v>
      </c>
      <c r="H54" s="53">
        <f>H49+H50+H51+H52+H53</f>
        <v>-17717758</v>
      </c>
      <c r="I54" s="53">
        <f>I49+I50+I51+I52+I53</f>
        <v>-14836815</v>
      </c>
    </row>
    <row r="55" spans="1:9" ht="27.6" customHeight="1" x14ac:dyDescent="0.2">
      <c r="A55" s="283" t="s">
        <v>261</v>
      </c>
      <c r="B55" s="284"/>
      <c r="C55" s="284"/>
      <c r="D55" s="284"/>
      <c r="E55" s="284"/>
      <c r="F55" s="285"/>
      <c r="G55" s="17">
        <v>46</v>
      </c>
      <c r="H55" s="53">
        <f>H48+H54</f>
        <v>-17679958</v>
      </c>
      <c r="I55" s="53">
        <f>I48+I54</f>
        <v>-11329140</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11399</v>
      </c>
      <c r="I57" s="53">
        <f>I27+I42+I55+I56</f>
        <v>4412036</v>
      </c>
    </row>
    <row r="58" spans="1:9" ht="15.6" customHeight="1" x14ac:dyDescent="0.2">
      <c r="A58" s="286" t="s">
        <v>264</v>
      </c>
      <c r="B58" s="287"/>
      <c r="C58" s="287"/>
      <c r="D58" s="287"/>
      <c r="E58" s="287"/>
      <c r="F58" s="288"/>
      <c r="G58" s="22">
        <v>49</v>
      </c>
      <c r="H58" s="52">
        <v>1968862</v>
      </c>
      <c r="I58" s="52">
        <v>1980261</v>
      </c>
    </row>
    <row r="59" spans="1:9" ht="28.9" customHeight="1" x14ac:dyDescent="0.2">
      <c r="A59" s="280" t="s">
        <v>265</v>
      </c>
      <c r="B59" s="281"/>
      <c r="C59" s="281"/>
      <c r="D59" s="281"/>
      <c r="E59" s="281"/>
      <c r="F59" s="282"/>
      <c r="G59" s="18">
        <v>50</v>
      </c>
      <c r="H59" s="54">
        <f>H57+H58</f>
        <v>1980261</v>
      </c>
      <c r="I59" s="54">
        <f>I57+I58</f>
        <v>6392297</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3" sqref="I13"/>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443</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457</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view="pageBreakPreview" zoomScale="80" zoomScaleNormal="100" zoomScaleSheetLayoutView="80" workbookViewId="0">
      <selection activeCell="U57" sqref="U57:V5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43101</v>
      </c>
      <c r="F2" s="6" t="s">
        <v>0</v>
      </c>
      <c r="G2" s="5">
        <v>43465</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355321450</v>
      </c>
      <c r="I7" s="77">
        <v>0</v>
      </c>
      <c r="J7" s="77">
        <v>564763</v>
      </c>
      <c r="K7" s="77">
        <v>8700</v>
      </c>
      <c r="L7" s="77">
        <v>8700</v>
      </c>
      <c r="M7" s="77">
        <v>0</v>
      </c>
      <c r="N7" s="77">
        <v>0</v>
      </c>
      <c r="O7" s="77">
        <v>0</v>
      </c>
      <c r="P7" s="77">
        <v>0</v>
      </c>
      <c r="Q7" s="77">
        <v>0</v>
      </c>
      <c r="R7" s="77">
        <v>0</v>
      </c>
      <c r="S7" s="77">
        <v>1143050</v>
      </c>
      <c r="T7" s="77">
        <v>5750395</v>
      </c>
      <c r="U7" s="78">
        <f>H7+I7+J7+K7-L7+M7+N7+O7+P7+Q7+R7+S7+T7</f>
        <v>362779658</v>
      </c>
      <c r="V7" s="77">
        <v>1524771</v>
      </c>
      <c r="W7" s="78">
        <f>U7+V7</f>
        <v>364304429</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355321450</v>
      </c>
      <c r="I10" s="79">
        <f t="shared" ref="I10:W10" si="2">I7+I8+I9</f>
        <v>0</v>
      </c>
      <c r="J10" s="79">
        <f t="shared" si="2"/>
        <v>564763</v>
      </c>
      <c r="K10" s="79">
        <f t="shared" si="2"/>
        <v>8700</v>
      </c>
      <c r="L10" s="79">
        <f t="shared" si="2"/>
        <v>8700</v>
      </c>
      <c r="M10" s="79">
        <f t="shared" si="2"/>
        <v>0</v>
      </c>
      <c r="N10" s="79">
        <f t="shared" si="2"/>
        <v>0</v>
      </c>
      <c r="O10" s="79">
        <f t="shared" si="2"/>
        <v>0</v>
      </c>
      <c r="P10" s="79">
        <f t="shared" si="2"/>
        <v>0</v>
      </c>
      <c r="Q10" s="79">
        <f t="shared" si="2"/>
        <v>0</v>
      </c>
      <c r="R10" s="79">
        <f t="shared" si="2"/>
        <v>0</v>
      </c>
      <c r="S10" s="79">
        <f t="shared" si="2"/>
        <v>1143050</v>
      </c>
      <c r="T10" s="79">
        <f t="shared" si="2"/>
        <v>5750395</v>
      </c>
      <c r="U10" s="79">
        <f t="shared" si="2"/>
        <v>362779658</v>
      </c>
      <c r="V10" s="79">
        <f t="shared" si="2"/>
        <v>1524771</v>
      </c>
      <c r="W10" s="79">
        <f t="shared" si="2"/>
        <v>364304429</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355321450</v>
      </c>
      <c r="I29" s="80">
        <f t="shared" ref="I29:W29" si="5">SUM(I10:I28)</f>
        <v>0</v>
      </c>
      <c r="J29" s="80">
        <f t="shared" si="5"/>
        <v>564763</v>
      </c>
      <c r="K29" s="80">
        <f t="shared" si="5"/>
        <v>8700</v>
      </c>
      <c r="L29" s="80">
        <f t="shared" si="5"/>
        <v>8700</v>
      </c>
      <c r="M29" s="80">
        <f t="shared" si="5"/>
        <v>0</v>
      </c>
      <c r="N29" s="80">
        <f t="shared" si="5"/>
        <v>0</v>
      </c>
      <c r="O29" s="80">
        <f t="shared" si="5"/>
        <v>0</v>
      </c>
      <c r="P29" s="80">
        <f t="shared" si="5"/>
        <v>0</v>
      </c>
      <c r="Q29" s="80">
        <f t="shared" si="5"/>
        <v>0</v>
      </c>
      <c r="R29" s="80">
        <f t="shared" si="5"/>
        <v>0</v>
      </c>
      <c r="S29" s="80">
        <f t="shared" si="5"/>
        <v>1143050</v>
      </c>
      <c r="T29" s="80">
        <f t="shared" si="5"/>
        <v>5750395</v>
      </c>
      <c r="U29" s="80">
        <f t="shared" si="5"/>
        <v>362779658</v>
      </c>
      <c r="V29" s="80">
        <f t="shared" si="5"/>
        <v>1524771</v>
      </c>
      <c r="W29" s="80">
        <f t="shared" si="5"/>
        <v>364304429</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355321450</v>
      </c>
      <c r="I35" s="77">
        <v>0</v>
      </c>
      <c r="J35" s="77">
        <v>564763</v>
      </c>
      <c r="K35" s="77">
        <v>8700</v>
      </c>
      <c r="L35" s="77">
        <v>8700</v>
      </c>
      <c r="M35" s="77">
        <v>0</v>
      </c>
      <c r="N35" s="77">
        <v>0</v>
      </c>
      <c r="O35" s="77">
        <v>0</v>
      </c>
      <c r="P35" s="77">
        <v>0</v>
      </c>
      <c r="Q35" s="77">
        <v>0</v>
      </c>
      <c r="R35" s="77">
        <v>0</v>
      </c>
      <c r="S35" s="77">
        <v>1143050</v>
      </c>
      <c r="T35" s="77">
        <v>5750395</v>
      </c>
      <c r="U35" s="78">
        <f t="shared" ref="U35:U37" si="9">H35+I35+J35+K35-L35+M35+N35+O35+P35+Q35+R35+S35+T35</f>
        <v>362779658</v>
      </c>
      <c r="V35" s="77">
        <v>1524771</v>
      </c>
      <c r="W35" s="78">
        <f t="shared" ref="W35:W37" si="10">U35+V35</f>
        <v>364304429</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355321450</v>
      </c>
      <c r="I38" s="79">
        <f t="shared" ref="I38:W38" si="11">I35+I36+I37</f>
        <v>0</v>
      </c>
      <c r="J38" s="79">
        <f t="shared" si="11"/>
        <v>564763</v>
      </c>
      <c r="K38" s="79">
        <f t="shared" si="11"/>
        <v>8700</v>
      </c>
      <c r="L38" s="79">
        <f t="shared" si="11"/>
        <v>8700</v>
      </c>
      <c r="M38" s="79">
        <f t="shared" si="11"/>
        <v>0</v>
      </c>
      <c r="N38" s="79">
        <f t="shared" si="11"/>
        <v>0</v>
      </c>
      <c r="O38" s="79">
        <f t="shared" si="11"/>
        <v>0</v>
      </c>
      <c r="P38" s="79">
        <f t="shared" si="11"/>
        <v>0</v>
      </c>
      <c r="Q38" s="79">
        <f t="shared" si="11"/>
        <v>0</v>
      </c>
      <c r="R38" s="79">
        <f t="shared" si="11"/>
        <v>0</v>
      </c>
      <c r="S38" s="79">
        <f t="shared" si="11"/>
        <v>1143050</v>
      </c>
      <c r="T38" s="79">
        <f t="shared" si="11"/>
        <v>5750395</v>
      </c>
      <c r="U38" s="79">
        <f t="shared" si="11"/>
        <v>362779658</v>
      </c>
      <c r="V38" s="79">
        <f t="shared" si="11"/>
        <v>1524771</v>
      </c>
      <c r="W38" s="79">
        <f t="shared" si="11"/>
        <v>364304429</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287520</v>
      </c>
      <c r="K47" s="77">
        <v>0</v>
      </c>
      <c r="L47" s="77">
        <v>0</v>
      </c>
      <c r="M47" s="77">
        <v>0</v>
      </c>
      <c r="N47" s="77">
        <v>0</v>
      </c>
      <c r="O47" s="77">
        <v>0</v>
      </c>
      <c r="P47" s="77">
        <v>0</v>
      </c>
      <c r="Q47" s="77">
        <v>0</v>
      </c>
      <c r="R47" s="77">
        <v>0</v>
      </c>
      <c r="S47" s="77">
        <v>0</v>
      </c>
      <c r="T47" s="77">
        <v>0</v>
      </c>
      <c r="U47" s="78">
        <f t="shared" si="12"/>
        <v>287520</v>
      </c>
      <c r="V47" s="77">
        <v>0</v>
      </c>
      <c r="W47" s="78">
        <f t="shared" si="13"/>
        <v>287520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-1074880</v>
      </c>
      <c r="T49" s="77">
        <v>0</v>
      </c>
      <c r="U49" s="78">
        <f>H49+I49+J49+K49-L49+M49+N49+O49+P49+Q49+R49+S49+T49</f>
        <v>-1074880</v>
      </c>
      <c r="V49" s="77">
        <v>-113253</v>
      </c>
      <c r="W49" s="78">
        <f t="shared" si="13"/>
        <v>-1188133</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441239</v>
      </c>
      <c r="U52" s="78">
        <f t="shared" si="12"/>
        <v>441239</v>
      </c>
      <c r="V52" s="77">
        <v>0</v>
      </c>
      <c r="W52" s="78">
        <f t="shared" si="13"/>
        <v>441239</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355321450</v>
      </c>
      <c r="I57" s="80">
        <f t="shared" ref="I57:W57" si="14">SUM(I38:I56)</f>
        <v>0</v>
      </c>
      <c r="J57" s="80">
        <f t="shared" si="14"/>
        <v>852283</v>
      </c>
      <c r="K57" s="80">
        <f t="shared" si="14"/>
        <v>8700</v>
      </c>
      <c r="L57" s="80">
        <f t="shared" si="14"/>
        <v>8700</v>
      </c>
      <c r="M57" s="80">
        <f t="shared" si="14"/>
        <v>0</v>
      </c>
      <c r="N57" s="80">
        <f t="shared" si="14"/>
        <v>0</v>
      </c>
      <c r="O57" s="80">
        <f t="shared" si="14"/>
        <v>0</v>
      </c>
      <c r="P57" s="80">
        <f t="shared" si="14"/>
        <v>0</v>
      </c>
      <c r="Q57" s="80">
        <f t="shared" si="14"/>
        <v>0</v>
      </c>
      <c r="R57" s="80">
        <f t="shared" si="14"/>
        <v>0</v>
      </c>
      <c r="S57" s="80">
        <f t="shared" si="14"/>
        <v>68170</v>
      </c>
      <c r="T57" s="80">
        <f t="shared" si="14"/>
        <v>6191634</v>
      </c>
      <c r="U57" s="80">
        <f t="shared" si="14"/>
        <v>362433537</v>
      </c>
      <c r="V57" s="80">
        <f t="shared" si="14"/>
        <v>1411518</v>
      </c>
      <c r="W57" s="80">
        <f t="shared" si="14"/>
        <v>363845055</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287520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287520</v>
      </c>
      <c r="V59" s="79">
        <f t="shared" si="15"/>
        <v>0</v>
      </c>
      <c r="W59" s="79">
        <f t="shared" si="15"/>
        <v>287520</v>
      </c>
    </row>
    <row r="60" spans="1:23" ht="27.75" customHeight="1" x14ac:dyDescent="0.2">
      <c r="A60" s="321" t="s">
        <v>359</v>
      </c>
      <c r="B60" s="321"/>
      <c r="C60" s="321"/>
      <c r="D60" s="321"/>
      <c r="E60" s="321"/>
      <c r="F60" s="321"/>
      <c r="G60" s="9">
        <v>51</v>
      </c>
      <c r="H60" s="79">
        <f>H39+H59</f>
        <v>0</v>
      </c>
      <c r="I60" s="79">
        <f t="shared" ref="I60:W60" si="16">I39+I59</f>
        <v>0</v>
      </c>
      <c r="J60" s="79">
        <f t="shared" si="16"/>
        <v>287520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287520</v>
      </c>
      <c r="V60" s="79">
        <f t="shared" si="16"/>
        <v>0</v>
      </c>
      <c r="W60" s="79">
        <f t="shared" si="16"/>
        <v>287520</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-1074880</v>
      </c>
      <c r="T61" s="80">
        <f t="shared" si="17"/>
        <v>441239</v>
      </c>
      <c r="U61" s="80">
        <f t="shared" si="17"/>
        <v>-633641</v>
      </c>
      <c r="V61" s="80">
        <f t="shared" si="17"/>
        <v>-113253</v>
      </c>
      <c r="W61" s="80">
        <f t="shared" si="17"/>
        <v>-746894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8" scale="6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4" t="s">
        <v>409</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d8745bc5-821e-4205-946a-621c2da728c8"/>
    <ds:schemaRef ds:uri="http://schemas.openxmlformats.org/package/2006/metadata/core-propertie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2019-04-30T08:30:18Z</cp:lastPrinted>
  <dcterms:created xsi:type="dcterms:W3CDTF">2008-10-17T11:51:54Z</dcterms:created>
  <dcterms:modified xsi:type="dcterms:W3CDTF">2019-04-30T08:30:22Z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