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03.2021/KUTJEVO 31.03.2021/"/>
    </mc:Choice>
  </mc:AlternateContent>
  <xr:revisionPtr revIDLastSave="1057" documentId="13_ncr:1_{CAB8229F-5396-43AB-9BBE-2EBC0C6827FE}" xr6:coauthVersionLast="45" xr6:coauthVersionMax="45" xr10:uidLastSave="{256587E6-1B2B-479D-8022-12EA98E0009E}"/>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J14" i="26" l="1"/>
  <c r="J61" i="26" s="1"/>
  <c r="K14" i="26"/>
  <c r="K61" i="26" s="1"/>
  <c r="K62" i="26" s="1"/>
  <c r="I14" i="26"/>
  <c r="I61" i="26" s="1"/>
  <c r="H21" i="21"/>
  <c r="J60" i="26"/>
  <c r="I60" i="26"/>
  <c r="H60" i="26"/>
  <c r="H14" i="26"/>
  <c r="H61" i="26" s="1"/>
  <c r="I21" i="21"/>
  <c r="H36" i="21"/>
  <c r="I36" i="21"/>
  <c r="H49" i="21"/>
  <c r="I49" i="21"/>
  <c r="J64" i="26" l="1"/>
  <c r="K63" i="26"/>
  <c r="K64" i="26"/>
  <c r="J62" i="26"/>
  <c r="J67" i="26" s="1"/>
  <c r="J63" i="26"/>
  <c r="I63" i="26"/>
  <c r="H62" i="26"/>
  <c r="H68" i="26" s="1"/>
  <c r="I64" i="26"/>
  <c r="H63" i="26"/>
  <c r="I62" i="26"/>
  <c r="I67" i="26" s="1"/>
  <c r="H64" i="26"/>
  <c r="I51" i="21"/>
  <c r="I53" i="21" s="1"/>
  <c r="H51" i="21"/>
  <c r="H53" i="21" s="1"/>
  <c r="K68" i="26"/>
  <c r="K67" i="26"/>
  <c r="K66" i="26"/>
  <c r="J68" i="26" l="1"/>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<sst xmlns="http://schemas.openxmlformats.org/spreadsheetml/2006/main" count="548" uniqueCount="480">
  <si>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</si>
  <si>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</si>
  <si>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</si>
  <si>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</si>
  <si>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</si>
  <si>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</si>
  <si>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</si>
  <si>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</si>
  <si>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</si>
  <si>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</si>
  <si>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</si>
  <si>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</si>
  <si>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</si>
  <si>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</si>
  <si>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</si>
  <si>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</si>
  <si>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</si>
  <si>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</si>
  <si>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</si>
  <si>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</si>
  <si>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</si>
  <si>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</si>
  <si>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</si>
  <si>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</si>
  <si>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</si>
  <si>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</si>
  <si>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</si>
  <si>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</si>
  <si>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</si>
  <si>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</si>
  <si>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</si>
  <si>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</si>
  <si>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</si>
  <si>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</si>
  <si>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</si>
  <si>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</si>
  <si>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</si>
  <si>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</si>
  <si>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</si>
  <si>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</si>
  <si>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</si>
  <si>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</si>
  <si>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</si>
  <si>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</si>
  <si>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</si>
  <si>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</si>
  <si>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</si>
  <si>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</si>
  <si>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</si>
  <si>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</si>
  <si>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</si>
  <si>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</si>
  <si>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</si>
  <si>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</si>
  <si>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</si>
  <si>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</si>
  <si>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</si>
  <si>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</si>
  <si>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</si>
  <si>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</si>
  <si>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</si>
  <si>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</si>
  <si>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</si>
  <si>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</si>
  <si>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</si>
  <si>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</si>
  <si>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</si>
  <si>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</si>
  <si>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</si>
  <si>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</si>
  <si>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</si>
  <si>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</si>
  <si>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</si>
  <si>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</si>
  <si>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</si>
  <si>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</si>
  <si>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</si>
  <si>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</si>
  <si>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</si>
  <si>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</si>
  <si>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</si>
  <si>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</si>
  <si>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</si>
  <si>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</si>
  <si>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</si>
  <si>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</si>
  <si>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</si>
  <si>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</si>
  <si>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</si>
  <si>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</si>
  <si>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</si>
  <si>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</si>
  <si>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</si>
  <si>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</si>
  <si>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</si>
  <si>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</si>
  <si>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</si>
  <si>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</si>
  <si>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</si>
  <si>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</si>
  <si>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</si>
  <si>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</si>
  <si>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</si>
  <si>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</si>
  <si>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</si>
  <si>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</si>
  <si>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</si>
  <si>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</si>
  <si>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</si>
  <si>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</si>
  <si>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</si>
  <si>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</si>
  <si>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</si>
  <si>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</si>
  <si>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</si>
  <si>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</si>
  <si>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</si>
  <si>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</si>
  <si>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</si>
  <si>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</si>
  <si>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</si>
  <si>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</si>
  <si>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</si>
  <si>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</si>
  <si>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</si>
  <si>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</si>
  <si>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</si>
  <si>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</si>
  <si>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</si>
  <si>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</si>
  <si>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</si>
  <si>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</si>
  <si>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</si>
  <si>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</si>
  <si>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</si>
  <si>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</si>
  <si>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</si>
  <si>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</si>
  <si>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</si>
  <si>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</si>
  <si>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</si>
  <si>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</si>
  <si>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</si>
  <si>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</si>
  <si>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</si>
  <si>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</si>
  <si>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</si>
  <si>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</si>
  <si>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</si>
  <si>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</si>
  <si>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</si>
  <si>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</si>
  <si>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</si>
  <si>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</si>
  <si>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</si>
  <si>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</si>
  <si>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</si>
  <si>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</si>
  <si>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</si>
  <si>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</si>
  <si>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</si>
  <si>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</si>
  <si>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</si>
  <si>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</si>
  <si>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</si>
  <si>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</si>
  <si>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</si>
  <si>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</si>
  <si>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</si>
  <si>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</si>
  <si>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</si>
  <si>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</si>
  <si>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</si>
  <si>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</si>
  <si>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</si>
  <si>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</si>
  <si>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</si>
  <si>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</si>
  <si>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</si>
  <si>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</si>
  <si>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</si>
  <si>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</si>
  <si>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</si>
  <si>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</si>
  <si>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</si>
  <si>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</si>
  <si>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</si>
  <si>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</si>
  <si>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</si>
  <si>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</si>
  <si>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</si>
  <si>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</si>
  <si>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</si>
  <si>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</si>
  <si>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</si>
  <si>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</si>
  <si>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</si>
  <si>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</si>
  <si>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</si>
  <si>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</si>
  <si>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</si>
  <si>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</si>
  <si>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</si>
  <si>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</si>
  <si>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</si>
  <si>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</si>
  <si>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</si>
  <si>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</si>
  <si>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</si>
  <si>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</si>
  <si>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</si>
  <si>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</si>
  <si>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</si>
  <si>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</si>
  <si>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</si>
  <si>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</si>
  <si>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</si>
  <si>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</si>
  <si>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</si>
  <si>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</si>
  <si>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</si>
  <si>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</si>
  <si>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</si>
  <si>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</si>
  <si>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</si>
  <si>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</si>
  <si>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</si>
  <si>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</si>
  <si>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</si>
  <si>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</si>
  <si>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</si>
  <si>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</si>
  <si>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</si>
  <si>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</si>
  <si>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</si>
  <si>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</si>
  <si>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</si>
  <si>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</si>
  <si>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</si>
  <si>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</si>
  <si>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</si>
  <si>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</si>
  <si>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</si>
  <si>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</si>
  <si>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</si>
  <si>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</si>
  <si>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</si>
  <si>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</si>
  <si>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</si>
  <si>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</si>
  <si>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</si>
  <si>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</si>
  <si>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</si>
  <si>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</si>
  <si>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</si>
  <si>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</si>
  <si>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</si>
  <si>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</si>
  <si>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</si>
  <si>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</si>
  <si>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</si>
  <si>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</si>
  <si>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</si>
  <si>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</si>
  <si>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</si>
  <si>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</si>
  <si>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</si>
  <si>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</si>
  <si>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</si>
  <si>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</si>
  <si>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</si>
  <si>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</si>
  <si>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</si>
  <si>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</si>
  <si>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</si>
  <si>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</si>
  <si>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</si>
  <si>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</si>
  <si>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</si>
  <si>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</si>
  <si>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</si>
  <si>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</si>
  <si>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</si>
  <si>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</si>
  <si>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</si>
  <si>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</si>
  <si>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</si>
  <si>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</si>
  <si>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</si>
  <si>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</si>
  <si>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</si>
  <si>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</si>
  <si>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</si>
  <si>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</si>
  <si>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</si>
  <si>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</si>
  <si>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</si>
  <si>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</si>
  <si>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</si>
  <si>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</si>
  <si>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</si>
  <si>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</si>
  <si>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</si>
  <si>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</si>
  <si>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</si>
  <si>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</si>
  <si>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</si>
  <si>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</si>
  <si>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</si>
  <si>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</si>
  <si>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</si>
  <si>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</si>
  <si>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</si>
  <si>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</si>
  <si>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</si>
  <si>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</si>
  <si>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</si>
  <si>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</si>
  <si>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</si>
  <si>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</si>
  <si>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</si>
  <si>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</si>
  <si>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</si>
  <si>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</si>
  <si>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</si>
  <si>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</si>
  <si>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</si>
  <si>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</si>
  <si>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</si>
  <si>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</si>
  <si>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</si>
  <si>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</si>
  <si>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</si>
  <si>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</si>
  <si>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</si>
  <si>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</si>
  <si>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</si>
  <si>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</si>
  <si>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</si>
  <si>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</si>
  <si>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</si>
  <si>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</si>
  <si>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</si>
  <si>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</si>
  <si>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</si>
  <si>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</si>
  <si>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</si>
  <si>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</si>
  <si>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</si>
  <si>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</si>
  <si>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</si>
  <si>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</si>
  <si>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</si>
  <si>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</si>
  <si>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</si>
  <si>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</si>
  <si>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</si>
  <si>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</si>
  <si>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</si>
  <si>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</si>
  <si>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</si>
  <si>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</si>
  <si>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</si>
  <si>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</si>
  <si>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</si>
  <si>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</si>
  <si>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</si>
  <si>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</si>
  <si>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</si>
  <si>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</si>
  <si>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</si>
  <si>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</si>
  <si>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</si>
  <si>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</si>
  <si>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</si>
  <si>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</si>
  <si>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</si>
  <si>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</si>
  <si>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</si>
  <si>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</si>
  <si>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</si>
  <si>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</si>
  <si>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</si>
  <si>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</si>
  <si>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</si>
  <si>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</si>
  <si>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</si>
  <si>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</si>
  <si>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</si>
  <si>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</si>
  <si>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</si>
  <si>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</si>
  <si>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</si>
  <si>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</si>
  <si>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</si>
  <si>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</si>
  <si>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</si>
  <si>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</si>
  <si>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</si>
  <si>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</si>
  <si>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</si>
  <si>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</si>
  <si>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</si>
  <si>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</si>
  <si>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</si>
  <si>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</si>
  <si>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</si>
  <si>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</si>
  <si>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</si>
  <si>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</si>
  <si>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</si>
  <si>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</si>
  <si>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</si>
  <si>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</si>
  <si>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</si>
  <si>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</si>
  <si>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</si>
  <si>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</si>
  <si>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</si>
  <si>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</si>
  <si>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</si>
  <si>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</si>
  <si>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</si>
  <si>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</si>
  <si>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</si>
  <si>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</si>
  <si>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</si>
  <si>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</si>
  <si>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</si>
  <si>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</si>
  <si>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</si>
  <si>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</si>
  <si>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</si>
  <si>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</si>
  <si>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</si>
  <si>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</si>
  <si>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</si>
  <si>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</si>
  <si>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</si>
  <si>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</si>
  <si>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</si>
  <si>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</si>
  <si>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</si>
  <si>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</si>
  <si>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</si>
  <si>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</si>
  <si>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</si>
  <si>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</si>
  <si>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</si>
  <si>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</si>
  <si>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</si>
  <si>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</si>
  <si>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</si>
  <si>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</si>
  <si>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</si>
  <si>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</si>
  <si>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</si>
  <si>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</si>
  <si>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</si>
  <si>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</si>
  <si>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</si>
  <si>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</si>
  <si>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Velika</t>
  </si>
  <si>
    <t>Kutjevački podrum d.o.o.</t>
  </si>
  <si>
    <t>Papuk mesna industrija d.o.o.</t>
  </si>
  <si>
    <t>Požega</t>
  </si>
  <si>
    <t>Mellita - pčelarska centrala d.o.o.</t>
  </si>
  <si>
    <t>Velika Gorica</t>
  </si>
  <si>
    <t>Đakovačka vina d.d.</t>
  </si>
  <si>
    <t>Drenje</t>
  </si>
  <si>
    <t>Žilić Zvonimir</t>
  </si>
  <si>
    <t>034255002</t>
  </si>
  <si>
    <t>zvonimir.zilic@kutjevo.com</t>
  </si>
  <si>
    <t>Vedanta Audit d.o.o.</t>
  </si>
  <si>
    <t>Darija Lopotar</t>
  </si>
  <si>
    <t xml:space="preserve">stanje na dan 31.03.2021 </t>
  </si>
  <si>
    <t>Obveznik: Kutjevo d.d. konsolidirano</t>
  </si>
  <si>
    <t>u razdoblju 01.01.2021 do 31.03.2021</t>
  </si>
  <si>
    <t>u razdoblju 01.01.2021. do 31.03.2021.</t>
  </si>
  <si>
    <t xml:space="preserve">BILJEŠKE UZ FINANCIJSKE IZVJEŠTAJE - TFI
(koji se sastavljaju za tromjesečna razdoblja)
Naziv izdavatelja:  Kutjevo d.d. konsolidirano
OIB:   21918659912
Izvještajno razdoblje: 01.01.2021.-31.03.2021.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smanjeni troškovi osoblja za 1.370.000,00 kn zbog manjeg broja zaposlenih.
5. Poduzeće ima dugoročne kredite sa rokom dospijeća do pet godina.
6. Prosječan broj zaposlenih tijekom tekućeg razdoblja iznosi 678.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</si>
</sst>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G63" sqref="G6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34340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678</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339</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342</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460</v>
      </c>
      <c r="B37" s="172"/>
      <c r="C37" s="172"/>
      <c r="D37" s="172"/>
      <c r="E37" s="171" t="s">
        <v>456</v>
      </c>
      <c r="F37" s="172"/>
      <c r="G37" s="172"/>
      <c r="H37" s="172"/>
      <c r="I37" s="173"/>
      <c r="J37" s="87">
        <v>1407406</v>
      </c>
    </row>
    <row r="38" spans="1:10" x14ac:dyDescent="0.25">
      <c r="A38" s="69"/>
      <c r="B38" s="70"/>
      <c r="C38" s="77"/>
      <c r="D38" s="174"/>
      <c r="E38" s="174"/>
      <c r="F38" s="174"/>
      <c r="G38" s="174"/>
      <c r="H38" s="174"/>
      <c r="I38" s="174"/>
      <c r="J38" s="72"/>
    </row>
    <row r="39" spans="1:10" x14ac:dyDescent="0.25">
      <c r="A39" s="171" t="s">
        <v>461</v>
      </c>
      <c r="B39" s="172"/>
      <c r="C39" s="172"/>
      <c r="D39" s="173"/>
      <c r="E39" s="171" t="s">
        <v>462</v>
      </c>
      <c r="F39" s="172"/>
      <c r="G39" s="172"/>
      <c r="H39" s="172"/>
      <c r="I39" s="173"/>
      <c r="J39" s="78">
        <v>1681672</v>
      </c>
    </row>
    <row r="40" spans="1:10" x14ac:dyDescent="0.25">
      <c r="A40" s="69"/>
      <c r="B40" s="70"/>
      <c r="C40" s="77"/>
      <c r="D40" s="88"/>
      <c r="E40" s="174"/>
      <c r="F40" s="174"/>
      <c r="G40" s="174"/>
      <c r="H40" s="174"/>
      <c r="I40" s="71"/>
      <c r="J40" s="72"/>
    </row>
    <row r="41" spans="1:10" x14ac:dyDescent="0.25">
      <c r="A41" s="171" t="s">
        <v>463</v>
      </c>
      <c r="B41" s="172"/>
      <c r="C41" s="172"/>
      <c r="D41" s="173"/>
      <c r="E41" s="171" t="s">
        <v>456</v>
      </c>
      <c r="F41" s="172"/>
      <c r="G41" s="172"/>
      <c r="H41" s="172"/>
      <c r="I41" s="173"/>
      <c r="J41" s="78">
        <v>1407414</v>
      </c>
    </row>
    <row r="42" spans="1:10" x14ac:dyDescent="0.25">
      <c r="A42" s="69"/>
      <c r="B42" s="70"/>
      <c r="C42" s="77"/>
      <c r="D42" s="88"/>
      <c r="E42" s="174"/>
      <c r="F42" s="174"/>
      <c r="G42" s="174"/>
      <c r="H42" s="174"/>
      <c r="I42" s="71"/>
      <c r="J42" s="72"/>
    </row>
    <row r="43" spans="1:10" x14ac:dyDescent="0.25">
      <c r="A43" s="171" t="s">
        <v>464</v>
      </c>
      <c r="B43" s="172"/>
      <c r="C43" s="172"/>
      <c r="D43" s="173"/>
      <c r="E43" s="171" t="s">
        <v>465</v>
      </c>
      <c r="F43" s="172"/>
      <c r="G43" s="172"/>
      <c r="H43" s="172"/>
      <c r="I43" s="173"/>
      <c r="J43" s="78">
        <v>1407422</v>
      </c>
    </row>
    <row r="44" spans="1:10" x14ac:dyDescent="0.25">
      <c r="A44" s="89"/>
      <c r="B44" s="77"/>
      <c r="C44" s="175"/>
      <c r="D44" s="175"/>
      <c r="E44" s="149"/>
      <c r="F44" s="149"/>
      <c r="G44" s="175"/>
      <c r="H44" s="175"/>
      <c r="I44" s="175"/>
      <c r="J44" s="72"/>
    </row>
    <row r="45" spans="1:10" x14ac:dyDescent="0.25">
      <c r="A45" s="171" t="s">
        <v>466</v>
      </c>
      <c r="B45" s="172"/>
      <c r="C45" s="172"/>
      <c r="D45" s="173"/>
      <c r="E45" s="171" t="s">
        <v>467</v>
      </c>
      <c r="F45" s="172"/>
      <c r="G45" s="172"/>
      <c r="H45" s="172"/>
      <c r="I45" s="173"/>
      <c r="J45" s="78">
        <v>1641875</v>
      </c>
    </row>
    <row r="46" spans="1:10" x14ac:dyDescent="0.25">
      <c r="A46" s="89"/>
      <c r="B46" s="77"/>
      <c r="C46" s="77"/>
      <c r="D46" s="70"/>
      <c r="E46" s="176"/>
      <c r="F46" s="176"/>
      <c r="G46" s="175"/>
      <c r="H46" s="175"/>
      <c r="I46" s="70"/>
      <c r="J46" s="72"/>
    </row>
    <row r="47" spans="1:10" x14ac:dyDescent="0.25">
      <c r="A47" s="171" t="s">
        <v>468</v>
      </c>
      <c r="B47" s="172"/>
      <c r="C47" s="172"/>
      <c r="D47" s="173"/>
      <c r="E47" s="171" t="s">
        <v>469</v>
      </c>
      <c r="F47" s="172"/>
      <c r="G47" s="172"/>
      <c r="H47" s="172"/>
      <c r="I47" s="173"/>
      <c r="J47" s="78">
        <v>129737</v>
      </c>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t="s">
        <v>344</v>
      </c>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470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472</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t="s">
        <v>473</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474</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96" sqref="I9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475</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476</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321368869</v>
      </c>
      <c r="I9" s="23">
        <f>I10+I17+I27+I38+I43</f>
        <v>321656809</v>
      </c>
    </row>
    <row r="10" spans="1:9" ht="12.75" customHeight="1" x14ac:dyDescent="0.2">
      <c r="A10" s="190" t="s">
        <v>5</v>
      </c>
      <c r="B10" s="190"/>
      <c r="C10" s="190"/>
      <c r="D10" s="190"/>
      <c r="E10" s="190"/>
      <c r="F10" s="190"/>
      <c r="G10" s="15">
        <v>3</v>
      </c>
      <c r="H10" s="23">
        <f>H11+H12+H13+H14+H15+H16</f>
        <v>22951730</v>
      </c>
      <c r="I10" s="23">
        <f>I11+I12+I13+I14+I15+I16</f>
        <v>24987502</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22951730</v>
      </c>
      <c r="I13" s="22">
        <v>24987502</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293049352</v>
      </c>
      <c r="I17" s="23">
        <f>I18+I19+I20+I21+I22+I23+I24+I25+I26</f>
        <v>291680789</v>
      </c>
    </row>
    <row r="18" spans="1:9" ht="12.75" customHeight="1" x14ac:dyDescent="0.2">
      <c r="A18" s="189" t="s">
        <v>13</v>
      </c>
      <c r="B18" s="189"/>
      <c r="C18" s="189"/>
      <c r="D18" s="189"/>
      <c r="E18" s="189"/>
      <c r="F18" s="189"/>
      <c r="G18" s="14">
        <v>11</v>
      </c>
      <c r="H18" s="22">
        <v>37245755</v>
      </c>
      <c r="I18" s="22">
        <v>37245755</v>
      </c>
    </row>
    <row r="19" spans="1:9" ht="12.75" customHeight="1" x14ac:dyDescent="0.2">
      <c r="A19" s="189" t="s">
        <v>14</v>
      </c>
      <c r="B19" s="189"/>
      <c r="C19" s="189"/>
      <c r="D19" s="189"/>
      <c r="E19" s="189"/>
      <c r="F19" s="189"/>
      <c r="G19" s="14">
        <v>12</v>
      </c>
      <c r="H19" s="22">
        <v>94860269</v>
      </c>
      <c r="I19" s="22">
        <v>95176850</v>
      </c>
    </row>
    <row r="20" spans="1:9" ht="12.75" customHeight="1" x14ac:dyDescent="0.2">
      <c r="A20" s="189" t="s">
        <v>15</v>
      </c>
      <c r="B20" s="189"/>
      <c r="C20" s="189"/>
      <c r="D20" s="189"/>
      <c r="E20" s="189"/>
      <c r="F20" s="189"/>
      <c r="G20" s="14">
        <v>13</v>
      </c>
      <c r="H20" s="22">
        <v>45366378</v>
      </c>
      <c r="I20" s="22">
        <v>46393391</v>
      </c>
    </row>
    <row r="21" spans="1:9" ht="12.75" customHeight="1" x14ac:dyDescent="0.2">
      <c r="A21" s="189" t="s">
        <v>16</v>
      </c>
      <c r="B21" s="189"/>
      <c r="C21" s="189"/>
      <c r="D21" s="189"/>
      <c r="E21" s="189"/>
      <c r="F21" s="189"/>
      <c r="G21" s="14">
        <v>14</v>
      </c>
      <c r="H21" s="22">
        <v>10521795</v>
      </c>
      <c r="I21" s="22">
        <v>9317594</v>
      </c>
    </row>
    <row r="22" spans="1:9" ht="12.75" customHeight="1" x14ac:dyDescent="0.2">
      <c r="A22" s="189" t="s">
        <v>17</v>
      </c>
      <c r="B22" s="189"/>
      <c r="C22" s="189"/>
      <c r="D22" s="189"/>
      <c r="E22" s="189"/>
      <c r="F22" s="189"/>
      <c r="G22" s="14">
        <v>15</v>
      </c>
      <c r="H22" s="22">
        <v>41097797</v>
      </c>
      <c r="I22" s="22">
        <v>40338537</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62627651</v>
      </c>
      <c r="I24" s="22">
        <v>63208662</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1329707</v>
      </c>
      <c r="I26" s="22">
        <v>0</v>
      </c>
    </row>
    <row r="27" spans="1:9" ht="12.75" customHeight="1" x14ac:dyDescent="0.2">
      <c r="A27" s="190" t="s">
        <v>22</v>
      </c>
      <c r="B27" s="190"/>
      <c r="C27" s="190"/>
      <c r="D27" s="190"/>
      <c r="E27" s="190"/>
      <c r="F27" s="190"/>
      <c r="G27" s="15">
        <v>20</v>
      </c>
      <c r="H27" s="23">
        <f>SUM(H28:H37)</f>
        <v>53900</v>
      </c>
      <c r="I27" s="23">
        <f>SUM(I28:I37)</f>
        <v>53900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53900</v>
      </c>
      <c r="I31" s="22">
        <v>53900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5196539</v>
      </c>
      <c r="I38" s="23">
        <f>I39+I40+I41+I42</f>
        <v>4817270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78769</v>
      </c>
    </row>
    <row r="42" spans="1:9" ht="12.75" customHeight="1" x14ac:dyDescent="0.2">
      <c r="A42" s="189" t="s">
        <v>37</v>
      </c>
      <c r="B42" s="189"/>
      <c r="C42" s="189"/>
      <c r="D42" s="189"/>
      <c r="E42" s="189"/>
      <c r="F42" s="189"/>
      <c r="G42" s="14">
        <v>35</v>
      </c>
      <c r="H42" s="22">
        <v>5196539</v>
      </c>
      <c r="I42" s="22">
        <v>4738501</v>
      </c>
    </row>
    <row r="43" spans="1:9" ht="12.75" customHeight="1" x14ac:dyDescent="0.2">
      <c r="A43" s="189" t="s">
        <v>38</v>
      </c>
      <c r="B43" s="189"/>
      <c r="C43" s="189"/>
      <c r="D43" s="189"/>
      <c r="E43" s="189"/>
      <c r="F43" s="189"/>
      <c r="G43" s="14">
        <v>36</v>
      </c>
      <c r="H43" s="22">
        <v>117348</v>
      </c>
      <c r="I43" s="22">
        <v>117348</v>
      </c>
    </row>
    <row r="44" spans="1:9" ht="12.75" customHeight="1" x14ac:dyDescent="0.2">
      <c r="A44" s="191" t="s">
        <v>304</v>
      </c>
      <c r="B44" s="191"/>
      <c r="C44" s="191"/>
      <c r="D44" s="191"/>
      <c r="E44" s="191"/>
      <c r="F44" s="191"/>
      <c r="G44" s="15">
        <v>37</v>
      </c>
      <c r="H44" s="23">
        <f>H45+H53+H60+H70</f>
        <v>241680181</v>
      </c>
      <c r="I44" s="23">
        <f>I45+I53+I60+I70</f>
        <v>255255776</v>
      </c>
    </row>
    <row r="45" spans="1:9" ht="12.75" customHeight="1" x14ac:dyDescent="0.2">
      <c r="A45" s="190" t="s">
        <v>39</v>
      </c>
      <c r="B45" s="190"/>
      <c r="C45" s="190"/>
      <c r="D45" s="190"/>
      <c r="E45" s="190"/>
      <c r="F45" s="190"/>
      <c r="G45" s="15">
        <v>38</v>
      </c>
      <c r="H45" s="23">
        <f>SUM(H46:H52)</f>
        <v>174346887</v>
      </c>
      <c r="I45" s="23">
        <f>SUM(I46:I52)</f>
        <v>176575015</v>
      </c>
    </row>
    <row r="46" spans="1:9" ht="12.75" customHeight="1" x14ac:dyDescent="0.2">
      <c r="A46" s="189" t="s">
        <v>40</v>
      </c>
      <c r="B46" s="189"/>
      <c r="C46" s="189"/>
      <c r="D46" s="189"/>
      <c r="E46" s="189"/>
      <c r="F46" s="189"/>
      <c r="G46" s="14">
        <v>39</v>
      </c>
      <c r="H46" s="22">
        <v>7374066</v>
      </c>
      <c r="I46" s="22">
        <v>17951562</v>
      </c>
    </row>
    <row r="47" spans="1:9" ht="12.75" customHeight="1" x14ac:dyDescent="0.2">
      <c r="A47" s="189" t="s">
        <v>41</v>
      </c>
      <c r="B47" s="189"/>
      <c r="C47" s="189"/>
      <c r="D47" s="189"/>
      <c r="E47" s="189"/>
      <c r="F47" s="189"/>
      <c r="G47" s="14">
        <v>40</v>
      </c>
      <c r="H47" s="22">
        <v>65808995</v>
      </c>
      <c r="I47" s="22">
        <v>73792123</v>
      </c>
    </row>
    <row r="48" spans="1:9" ht="12.75" customHeight="1" x14ac:dyDescent="0.2">
      <c r="A48" s="189" t="s">
        <v>42</v>
      </c>
      <c r="B48" s="189"/>
      <c r="C48" s="189"/>
      <c r="D48" s="189"/>
      <c r="E48" s="189"/>
      <c r="F48" s="189"/>
      <c r="G48" s="14">
        <v>41</v>
      </c>
      <c r="H48" s="22">
        <v>76710513</v>
      </c>
      <c r="I48" s="22">
        <v>53987717</v>
      </c>
    </row>
    <row r="49" spans="1:9" ht="12.75" customHeight="1" x14ac:dyDescent="0.2">
      <c r="A49" s="189" t="s">
        <v>43</v>
      </c>
      <c r="B49" s="189"/>
      <c r="C49" s="189"/>
      <c r="D49" s="189"/>
      <c r="E49" s="189"/>
      <c r="F49" s="189"/>
      <c r="G49" s="14">
        <v>42</v>
      </c>
      <c r="H49" s="22">
        <v>10925641</v>
      </c>
      <c r="I49" s="22">
        <v>17315941</v>
      </c>
    </row>
    <row r="50" spans="1:9" ht="12.75" customHeight="1" x14ac:dyDescent="0.2">
      <c r="A50" s="189" t="s">
        <v>44</v>
      </c>
      <c r="B50" s="189"/>
      <c r="C50" s="189"/>
      <c r="D50" s="189"/>
      <c r="E50" s="189"/>
      <c r="F50" s="189"/>
      <c r="G50" s="14">
        <v>43</v>
      </c>
      <c r="H50" s="22">
        <v>381836</v>
      </c>
      <c r="I50" s="22">
        <v>381836</v>
      </c>
    </row>
    <row r="51" spans="1:9" ht="12.75" customHeight="1" x14ac:dyDescent="0.2">
      <c r="A51" s="189" t="s">
        <v>45</v>
      </c>
      <c r="B51" s="189"/>
      <c r="C51" s="189"/>
      <c r="D51" s="189"/>
      <c r="E51" s="189"/>
      <c r="F51" s="189"/>
      <c r="G51" s="14">
        <v>44</v>
      </c>
      <c r="H51" s="22">
        <v>13145836</v>
      </c>
      <c r="I51" s="22">
        <v>13145836</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44791814</v>
      </c>
      <c r="I53" s="23">
        <f>SUM(I54:I59)</f>
        <v>45396434</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35116842</v>
      </c>
      <c r="I56" s="22">
        <v>42342780</v>
      </c>
    </row>
    <row r="57" spans="1:9" ht="12.75" customHeight="1" x14ac:dyDescent="0.2">
      <c r="A57" s="189" t="s">
        <v>51</v>
      </c>
      <c r="B57" s="189"/>
      <c r="C57" s="189"/>
      <c r="D57" s="189"/>
      <c r="E57" s="189"/>
      <c r="F57" s="189"/>
      <c r="G57" s="14">
        <v>50</v>
      </c>
      <c r="H57" s="22">
        <v>27235</v>
      </c>
      <c r="I57" s="22">
        <v>42492</v>
      </c>
    </row>
    <row r="58" spans="1:9" ht="12.75" customHeight="1" x14ac:dyDescent="0.2">
      <c r="A58" s="189" t="s">
        <v>52</v>
      </c>
      <c r="B58" s="189"/>
      <c r="C58" s="189"/>
      <c r="D58" s="189"/>
      <c r="E58" s="189"/>
      <c r="F58" s="189"/>
      <c r="G58" s="14">
        <v>51</v>
      </c>
      <c r="H58" s="22">
        <v>9637542</v>
      </c>
      <c r="I58" s="22">
        <v>3001814</v>
      </c>
    </row>
    <row r="59" spans="1:9" ht="12.75" customHeight="1" x14ac:dyDescent="0.2">
      <c r="A59" s="189" t="s">
        <v>53</v>
      </c>
      <c r="B59" s="189"/>
      <c r="C59" s="189"/>
      <c r="D59" s="189"/>
      <c r="E59" s="189"/>
      <c r="F59" s="189"/>
      <c r="G59" s="14">
        <v>52</v>
      </c>
      <c r="H59" s="22">
        <v>10195</v>
      </c>
      <c r="I59" s="22">
        <v>9348</v>
      </c>
    </row>
    <row r="60" spans="1:9" ht="12.75" customHeight="1" x14ac:dyDescent="0.2">
      <c r="A60" s="190" t="s">
        <v>54</v>
      </c>
      <c r="B60" s="190"/>
      <c r="C60" s="190"/>
      <c r="D60" s="190"/>
      <c r="E60" s="190"/>
      <c r="F60" s="190"/>
      <c r="G60" s="15">
        <v>53</v>
      </c>
      <c r="H60" s="23">
        <f>SUM(H61:H69)</f>
        <v>270472</v>
      </c>
      <c r="I60" s="23">
        <f>SUM(I61:I69)</f>
        <v>289100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7148</v>
      </c>
      <c r="I67" s="22">
        <v>22534</v>
      </c>
    </row>
    <row r="68" spans="1:9" ht="12.75" customHeight="1" x14ac:dyDescent="0.2">
      <c r="A68" s="189" t="s">
        <v>30</v>
      </c>
      <c r="B68" s="189"/>
      <c r="C68" s="189"/>
      <c r="D68" s="189"/>
      <c r="E68" s="189"/>
      <c r="F68" s="189"/>
      <c r="G68" s="14">
        <v>61</v>
      </c>
      <c r="H68" s="22">
        <v>263324</v>
      </c>
      <c r="I68" s="22">
        <v>266518</v>
      </c>
    </row>
    <row r="69" spans="1:9" ht="12.75" customHeight="1" x14ac:dyDescent="0.2">
      <c r="A69" s="189" t="s">
        <v>56</v>
      </c>
      <c r="B69" s="189"/>
      <c r="C69" s="189"/>
      <c r="D69" s="189"/>
      <c r="E69" s="189"/>
      <c r="F69" s="189"/>
      <c r="G69" s="14">
        <v>62</v>
      </c>
      <c r="H69" s="22">
        <v>0</v>
      </c>
      <c r="I69" s="22">
        <v>48</v>
      </c>
    </row>
    <row r="70" spans="1:9" ht="12.75" customHeight="1" x14ac:dyDescent="0.2">
      <c r="A70" s="189" t="s">
        <v>57</v>
      </c>
      <c r="B70" s="189"/>
      <c r="C70" s="189"/>
      <c r="D70" s="189"/>
      <c r="E70" s="189"/>
      <c r="F70" s="189"/>
      <c r="G70" s="14">
        <v>63</v>
      </c>
      <c r="H70" s="22">
        <v>22271008</v>
      </c>
      <c r="I70" s="22">
        <v>32995227</v>
      </c>
    </row>
    <row r="71" spans="1:9" ht="12.75" customHeight="1" x14ac:dyDescent="0.2">
      <c r="A71" s="206" t="s">
        <v>58</v>
      </c>
      <c r="B71" s="206"/>
      <c r="C71" s="206"/>
      <c r="D71" s="206"/>
      <c r="E71" s="206"/>
      <c r="F71" s="206"/>
      <c r="G71" s="14">
        <v>64</v>
      </c>
      <c r="H71" s="22">
        <v>1136510</v>
      </c>
      <c r="I71" s="22">
        <v>2135317</v>
      </c>
    </row>
    <row r="72" spans="1:9" ht="12.75" customHeight="1" x14ac:dyDescent="0.2">
      <c r="A72" s="191" t="s">
        <v>305</v>
      </c>
      <c r="B72" s="191"/>
      <c r="C72" s="191"/>
      <c r="D72" s="191"/>
      <c r="E72" s="191"/>
      <c r="F72" s="191"/>
      <c r="G72" s="15">
        <v>65</v>
      </c>
      <c r="H72" s="23">
        <f>H8+H9+H44+H71</f>
        <v>564185560</v>
      </c>
      <c r="I72" s="23">
        <f>I8+I9+I44+I71</f>
        <v>579047902</v>
      </c>
    </row>
    <row r="73" spans="1:9" ht="12.75" customHeight="1" x14ac:dyDescent="0.2">
      <c r="A73" s="206" t="s">
        <v>59</v>
      </c>
      <c r="B73" s="206"/>
      <c r="C73" s="206"/>
      <c r="D73" s="206"/>
      <c r="E73" s="206"/>
      <c r="F73" s="206"/>
      <c r="G73" s="14">
        <v>66</v>
      </c>
      <c r="H73" s="22">
        <v>122853430</v>
      </c>
      <c r="I73" s="22">
        <v>125560699</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402940898</v>
      </c>
      <c r="I75" s="102">
        <f>I76+I77+I78+I84+I85+I91+I94+I97</f>
        <v>419248087</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2554874</v>
      </c>
      <c r="I78" s="102">
        <f>SUM(I79:I83)</f>
        <v>3676587</v>
      </c>
    </row>
    <row r="79" spans="1:9" ht="12.75" customHeight="1" x14ac:dyDescent="0.2">
      <c r="A79" s="189" t="s">
        <v>64</v>
      </c>
      <c r="B79" s="189"/>
      <c r="C79" s="189"/>
      <c r="D79" s="189"/>
      <c r="E79" s="189"/>
      <c r="F79" s="189"/>
      <c r="G79" s="14">
        <v>71</v>
      </c>
      <c r="H79" s="22">
        <v>2554874</v>
      </c>
      <c r="I79" s="22">
        <v>3676587</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23546517</v>
      </c>
      <c r="I91" s="23">
        <f>I92-I93</f>
        <v>46406830</v>
      </c>
    </row>
    <row r="92" spans="1:9" ht="12.75" customHeight="1" x14ac:dyDescent="0.2">
      <c r="A92" s="189" t="s">
        <v>72</v>
      </c>
      <c r="B92" s="189"/>
      <c r="C92" s="189"/>
      <c r="D92" s="189"/>
      <c r="E92" s="189"/>
      <c r="F92" s="189"/>
      <c r="G92" s="14">
        <v>84</v>
      </c>
      <c r="H92" s="22">
        <v>23546517</v>
      </c>
      <c r="I92" s="22">
        <v>46406830</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21518944</v>
      </c>
      <c r="I94" s="23">
        <f>I95-I96</f>
        <v>13844110</v>
      </c>
    </row>
    <row r="95" spans="1:9" ht="12.75" customHeight="1" x14ac:dyDescent="0.2">
      <c r="A95" s="189" t="s">
        <v>74</v>
      </c>
      <c r="B95" s="189"/>
      <c r="C95" s="189"/>
      <c r="D95" s="189"/>
      <c r="E95" s="189"/>
      <c r="F95" s="189"/>
      <c r="G95" s="14">
        <v>87</v>
      </c>
      <c r="H95" s="22">
        <v>21518944</v>
      </c>
      <c r="I95" s="22">
        <v>13844110</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-887</v>
      </c>
      <c r="I97" s="22">
        <v>-890</v>
      </c>
    </row>
    <row r="98" spans="1:9" ht="12.75" customHeight="1" x14ac:dyDescent="0.2">
      <c r="A98" s="191" t="s">
        <v>356</v>
      </c>
      <c r="B98" s="191"/>
      <c r="C98" s="191"/>
      <c r="D98" s="191"/>
      <c r="E98" s="191"/>
      <c r="F98" s="191"/>
      <c r="G98" s="15">
        <v>90</v>
      </c>
      <c r="H98" s="23">
        <f>SUM(H99:H104)</f>
        <v>10789276</v>
      </c>
      <c r="I98" s="23">
        <f>SUM(I99:I104)</f>
        <v>9183309</v>
      </c>
    </row>
    <row r="99" spans="1:9" ht="12.75" customHeight="1" x14ac:dyDescent="0.2">
      <c r="A99" s="189" t="s">
        <v>77</v>
      </c>
      <c r="B99" s="189"/>
      <c r="C99" s="189"/>
      <c r="D99" s="189"/>
      <c r="E99" s="189"/>
      <c r="F99" s="189"/>
      <c r="G99" s="14">
        <v>91</v>
      </c>
      <c r="H99" s="22">
        <v>9156099</v>
      </c>
      <c r="I99" s="22">
        <v>7550132</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1633177</v>
      </c>
      <c r="I101" s="22">
        <v>1633177</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52300526</v>
      </c>
      <c r="I105" s="23">
        <f>SUM(I106:I116)</f>
        <v>47122293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52168913</v>
      </c>
      <c r="I111" s="22">
        <v>47004945</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14265</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117348</v>
      </c>
      <c r="I116" s="22">
        <v>117348</v>
      </c>
    </row>
    <row r="117" spans="1:9" ht="12.75" customHeight="1" x14ac:dyDescent="0.2">
      <c r="A117" s="191" t="s">
        <v>358</v>
      </c>
      <c r="B117" s="191"/>
      <c r="C117" s="191"/>
      <c r="D117" s="191"/>
      <c r="E117" s="191"/>
      <c r="F117" s="191"/>
      <c r="G117" s="15">
        <v>109</v>
      </c>
      <c r="H117" s="23">
        <f>SUM(H118:H131)</f>
        <v>72863133</v>
      </c>
      <c r="I117" s="23">
        <f>SUM(I118:I131)</f>
        <v>72138251</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51429459</v>
      </c>
      <c r="I123" s="22">
        <v>45787271</v>
      </c>
    </row>
    <row r="124" spans="1:9" ht="12.75" customHeight="1" x14ac:dyDescent="0.2">
      <c r="A124" s="189" t="s">
        <v>89</v>
      </c>
      <c r="B124" s="189"/>
      <c r="C124" s="189"/>
      <c r="D124" s="189"/>
      <c r="E124" s="189"/>
      <c r="F124" s="189"/>
      <c r="G124" s="14">
        <v>116</v>
      </c>
      <c r="H124" s="22">
        <v>113137</v>
      </c>
      <c r="I124" s="22">
        <v>260996</v>
      </c>
    </row>
    <row r="125" spans="1:9" ht="12.75" customHeight="1" x14ac:dyDescent="0.2">
      <c r="A125" s="189" t="s">
        <v>90</v>
      </c>
      <c r="B125" s="189"/>
      <c r="C125" s="189"/>
      <c r="D125" s="189"/>
      <c r="E125" s="189"/>
      <c r="F125" s="189"/>
      <c r="G125" s="14">
        <v>117</v>
      </c>
      <c r="H125" s="22">
        <v>10701747</v>
      </c>
      <c r="I125" s="22">
        <v>17513640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6744261</v>
      </c>
      <c r="I127" s="22">
        <v>6380903</v>
      </c>
    </row>
    <row r="128" spans="1:9" x14ac:dyDescent="0.2">
      <c r="A128" s="189" t="s">
        <v>95</v>
      </c>
      <c r="B128" s="189"/>
      <c r="C128" s="189"/>
      <c r="D128" s="189"/>
      <c r="E128" s="189"/>
      <c r="F128" s="189"/>
      <c r="G128" s="14">
        <v>120</v>
      </c>
      <c r="H128" s="22">
        <v>3227162</v>
      </c>
      <c r="I128" s="22">
        <v>2106898</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647367</v>
      </c>
      <c r="I131" s="22">
        <v>88543</v>
      </c>
    </row>
    <row r="132" spans="1:9" ht="22.15" customHeight="1" x14ac:dyDescent="0.2">
      <c r="A132" s="206" t="s">
        <v>99</v>
      </c>
      <c r="B132" s="206"/>
      <c r="C132" s="206"/>
      <c r="D132" s="206"/>
      <c r="E132" s="206"/>
      <c r="F132" s="206"/>
      <c r="G132" s="14">
        <v>124</v>
      </c>
      <c r="H132" s="22">
        <v>25291727</v>
      </c>
      <c r="I132" s="22">
        <v>31355962</v>
      </c>
    </row>
    <row r="133" spans="1:9" ht="12.75" customHeight="1" x14ac:dyDescent="0.2">
      <c r="A133" s="191" t="s">
        <v>359</v>
      </c>
      <c r="B133" s="191"/>
      <c r="C133" s="191"/>
      <c r="D133" s="191"/>
      <c r="E133" s="191"/>
      <c r="F133" s="191"/>
      <c r="G133" s="15">
        <v>125</v>
      </c>
      <c r="H133" s="23">
        <f>H75+H98+H105+H117+H132</f>
        <v>564185560</v>
      </c>
      <c r="I133" s="23">
        <f>I75+I98+I105+I117+I132</f>
        <v>579047902</v>
      </c>
    </row>
    <row r="134" spans="1:9" x14ac:dyDescent="0.2">
      <c r="A134" s="206" t="s">
        <v>100</v>
      </c>
      <c r="B134" s="206"/>
      <c r="C134" s="206"/>
      <c r="D134" s="206"/>
      <c r="E134" s="206"/>
      <c r="F134" s="206"/>
      <c r="G134" s="14">
        <v>126</v>
      </c>
      <c r="H134" s="22">
        <v>122853430</v>
      </c>
      <c r="I134" s="22">
        <v>125560699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12" sqref="K11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476</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88333438</v>
      </c>
      <c r="I8" s="107">
        <f>SUM(I9:I13)</f>
        <v>88333438</v>
      </c>
      <c r="J8" s="107">
        <f>SUM(J9:J13)</f>
        <v>72940311</v>
      </c>
      <c r="K8" s="107">
        <f>SUM(K9:K13)</f>
        <v>72940311</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69749021</v>
      </c>
      <c r="I10" s="108">
        <v>69749021</v>
      </c>
      <c r="J10" s="108">
        <v>69174336</v>
      </c>
      <c r="K10" s="108">
        <v>69174336</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18584417</v>
      </c>
      <c r="I13" s="108">
        <v>18584417</v>
      </c>
      <c r="J13" s="108">
        <v>3765975</v>
      </c>
      <c r="K13" s="108">
        <v>3765975</v>
      </c>
    </row>
    <row r="14" spans="1:11" ht="12.75" customHeight="1" x14ac:dyDescent="0.2">
      <c r="A14" s="224" t="s">
        <v>361</v>
      </c>
      <c r="B14" s="224"/>
      <c r="C14" s="224"/>
      <c r="D14" s="224"/>
      <c r="E14" s="224"/>
      <c r="F14" s="224"/>
      <c r="G14" s="15">
        <v>7</v>
      </c>
      <c r="H14" s="107">
        <f>H15+H16+H20+H24+H25+H26+H29+H36</f>
        <v>74494383</v>
      </c>
      <c r="I14" s="107">
        <f>I15+I16+I20+I24+I25+I26+I29+I36</f>
        <v>74494383</v>
      </c>
      <c r="J14" s="107">
        <f>J15+J16+J20+J24+J25+J26+J29+J36</f>
        <v>58605566</v>
      </c>
      <c r="K14" s="107">
        <f>K15+K16+K20+K24+K25+K26+K29+K36</f>
        <v>58605566</v>
      </c>
    </row>
    <row r="15" spans="1:11" ht="12.75" customHeight="1" x14ac:dyDescent="0.2">
      <c r="A15" s="189" t="s">
        <v>104</v>
      </c>
      <c r="B15" s="189"/>
      <c r="C15" s="189"/>
      <c r="D15" s="189"/>
      <c r="E15" s="189"/>
      <c r="F15" s="189"/>
      <c r="G15" s="14">
        <v>8</v>
      </c>
      <c r="H15" s="108">
        <v>27578321</v>
      </c>
      <c r="I15" s="108">
        <v>27578321</v>
      </c>
      <c r="J15" s="108">
        <v>14740082</v>
      </c>
      <c r="K15" s="108">
        <v>14740082</v>
      </c>
    </row>
    <row r="16" spans="1:11" ht="12.75" customHeight="1" x14ac:dyDescent="0.2">
      <c r="A16" s="190" t="s">
        <v>441</v>
      </c>
      <c r="B16" s="190"/>
      <c r="C16" s="190"/>
      <c r="D16" s="190"/>
      <c r="E16" s="190"/>
      <c r="F16" s="190"/>
      <c r="G16" s="15">
        <v>9</v>
      </c>
      <c r="H16" s="107">
        <f>SUM(H17:H19)</f>
        <v>22359365</v>
      </c>
      <c r="I16" s="107">
        <f>SUM(I17:I19)</f>
        <v>22359365</v>
      </c>
      <c r="J16" s="107">
        <f>SUM(J17:J19)</f>
        <v>21513358</v>
      </c>
      <c r="K16" s="107">
        <f>SUM(K17:K19)</f>
        <v>21513358</v>
      </c>
    </row>
    <row r="17" spans="1:11" ht="12.75" customHeight="1" x14ac:dyDescent="0.2">
      <c r="A17" s="225" t="s">
        <v>120</v>
      </c>
      <c r="B17" s="225"/>
      <c r="C17" s="225"/>
      <c r="D17" s="225"/>
      <c r="E17" s="225"/>
      <c r="F17" s="225"/>
      <c r="G17" s="14">
        <v>10</v>
      </c>
      <c r="H17" s="108">
        <v>10546418</v>
      </c>
      <c r="I17" s="108">
        <v>10546418</v>
      </c>
      <c r="J17" s="108">
        <v>10497769</v>
      </c>
      <c r="K17" s="108">
        <v>10497769</v>
      </c>
    </row>
    <row r="18" spans="1:11" ht="12.75" customHeight="1" x14ac:dyDescent="0.2">
      <c r="A18" s="225" t="s">
        <v>121</v>
      </c>
      <c r="B18" s="225"/>
      <c r="C18" s="225"/>
      <c r="D18" s="225"/>
      <c r="E18" s="225"/>
      <c r="F18" s="225"/>
      <c r="G18" s="14">
        <v>11</v>
      </c>
      <c r="H18" s="108">
        <v>7667767</v>
      </c>
      <c r="I18" s="108">
        <v>7667767</v>
      </c>
      <c r="J18" s="108">
        <v>9052660</v>
      </c>
      <c r="K18" s="108">
        <v>9052660</v>
      </c>
    </row>
    <row r="19" spans="1:11" ht="12.75" customHeight="1" x14ac:dyDescent="0.2">
      <c r="A19" s="225" t="s">
        <v>122</v>
      </c>
      <c r="B19" s="225"/>
      <c r="C19" s="225"/>
      <c r="D19" s="225"/>
      <c r="E19" s="225"/>
      <c r="F19" s="225"/>
      <c r="G19" s="14">
        <v>12</v>
      </c>
      <c r="H19" s="108">
        <v>4145180</v>
      </c>
      <c r="I19" s="108">
        <v>4145180</v>
      </c>
      <c r="J19" s="108">
        <v>1962929</v>
      </c>
      <c r="K19" s="108">
        <v>1962929</v>
      </c>
    </row>
    <row r="20" spans="1:11" ht="12.75" customHeight="1" x14ac:dyDescent="0.2">
      <c r="A20" s="190" t="s">
        <v>442</v>
      </c>
      <c r="B20" s="190"/>
      <c r="C20" s="190"/>
      <c r="D20" s="190"/>
      <c r="E20" s="190"/>
      <c r="F20" s="190"/>
      <c r="G20" s="15">
        <v>13</v>
      </c>
      <c r="H20" s="107">
        <f>SUM(H21:H23)</f>
        <v>15817325</v>
      </c>
      <c r="I20" s="107">
        <f>SUM(I21:I23)</f>
        <v>15817325</v>
      </c>
      <c r="J20" s="107">
        <f>SUM(J21:J23)</f>
        <v>14445755</v>
      </c>
      <c r="K20" s="107">
        <f>SUM(K21:K23)</f>
        <v>14445755</v>
      </c>
    </row>
    <row r="21" spans="1:11" ht="12.75" customHeight="1" x14ac:dyDescent="0.2">
      <c r="A21" s="225" t="s">
        <v>105</v>
      </c>
      <c r="B21" s="225"/>
      <c r="C21" s="225"/>
      <c r="D21" s="225"/>
      <c r="E21" s="225"/>
      <c r="F21" s="225"/>
      <c r="G21" s="14">
        <v>14</v>
      </c>
      <c r="H21" s="108">
        <v>10480370</v>
      </c>
      <c r="I21" s="108">
        <v>10480370</v>
      </c>
      <c r="J21" s="108">
        <v>9670554</v>
      </c>
      <c r="K21" s="108">
        <v>9670554</v>
      </c>
    </row>
    <row r="22" spans="1:11" ht="12.75" customHeight="1" x14ac:dyDescent="0.2">
      <c r="A22" s="225" t="s">
        <v>106</v>
      </c>
      <c r="B22" s="225"/>
      <c r="C22" s="225"/>
      <c r="D22" s="225"/>
      <c r="E22" s="225"/>
      <c r="F22" s="225"/>
      <c r="G22" s="14">
        <v>15</v>
      </c>
      <c r="H22" s="108">
        <v>3294271</v>
      </c>
      <c r="I22" s="108">
        <v>3294271</v>
      </c>
      <c r="J22" s="108">
        <v>2928179</v>
      </c>
      <c r="K22" s="108">
        <v>2928179</v>
      </c>
    </row>
    <row r="23" spans="1:11" ht="12.75" customHeight="1" x14ac:dyDescent="0.2">
      <c r="A23" s="225" t="s">
        <v>107</v>
      </c>
      <c r="B23" s="225"/>
      <c r="C23" s="225"/>
      <c r="D23" s="225"/>
      <c r="E23" s="225"/>
      <c r="F23" s="225"/>
      <c r="G23" s="14">
        <v>16</v>
      </c>
      <c r="H23" s="108">
        <v>2042684</v>
      </c>
      <c r="I23" s="108">
        <v>2042684</v>
      </c>
      <c r="J23" s="108">
        <v>1847022</v>
      </c>
      <c r="K23" s="108">
        <v>1847022</v>
      </c>
    </row>
    <row r="24" spans="1:11" ht="12.75" customHeight="1" x14ac:dyDescent="0.2">
      <c r="A24" s="189" t="s">
        <v>108</v>
      </c>
      <c r="B24" s="189"/>
      <c r="C24" s="189"/>
      <c r="D24" s="189"/>
      <c r="E24" s="189"/>
      <c r="F24" s="189"/>
      <c r="G24" s="14">
        <v>17</v>
      </c>
      <c r="H24" s="108">
        <v>4023145</v>
      </c>
      <c r="I24" s="108">
        <v>4023145</v>
      </c>
      <c r="J24" s="108">
        <v>4518452</v>
      </c>
      <c r="K24" s="108">
        <v>4518452</v>
      </c>
    </row>
    <row r="25" spans="1:11" ht="12.75" customHeight="1" x14ac:dyDescent="0.2">
      <c r="A25" s="189" t="s">
        <v>109</v>
      </c>
      <c r="B25" s="189"/>
      <c r="C25" s="189"/>
      <c r="D25" s="189"/>
      <c r="E25" s="189"/>
      <c r="F25" s="189"/>
      <c r="G25" s="14">
        <v>18</v>
      </c>
      <c r="H25" s="108">
        <v>3417169</v>
      </c>
      <c r="I25" s="108">
        <v>3417169</v>
      </c>
      <c r="J25" s="108">
        <v>2619333</v>
      </c>
      <c r="K25" s="108">
        <v>2619333</v>
      </c>
    </row>
    <row r="26" spans="1:11" ht="12.75" customHeight="1" x14ac:dyDescent="0.2">
      <c r="A26" s="190" t="s">
        <v>443</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1299058</v>
      </c>
      <c r="I36" s="108">
        <v>1299058</v>
      </c>
      <c r="J36" s="108">
        <v>768586</v>
      </c>
      <c r="K36" s="108">
        <v>768586</v>
      </c>
    </row>
    <row r="37" spans="1:11" ht="12.75" customHeight="1" x14ac:dyDescent="0.2">
      <c r="A37" s="224" t="s">
        <v>362</v>
      </c>
      <c r="B37" s="224"/>
      <c r="C37" s="224"/>
      <c r="D37" s="224"/>
      <c r="E37" s="224"/>
      <c r="F37" s="224"/>
      <c r="G37" s="15">
        <v>30</v>
      </c>
      <c r="H37" s="107">
        <f>SUM(H38:H47)</f>
        <v>195658</v>
      </c>
      <c r="I37" s="107">
        <f>SUM(I38:I47)</f>
        <v>195658</v>
      </c>
      <c r="J37" s="107">
        <f>SUM(J38:J47)</f>
        <v>175854</v>
      </c>
      <c r="K37" s="107">
        <f>SUM(K38:K47)</f>
        <v>175854</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190011</v>
      </c>
      <c r="I44" s="108">
        <v>190011</v>
      </c>
      <c r="J44" s="108">
        <v>102803</v>
      </c>
      <c r="K44" s="108">
        <v>102803</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5647</v>
      </c>
      <c r="I47" s="108">
        <v>5647</v>
      </c>
      <c r="J47" s="108">
        <v>73051</v>
      </c>
      <c r="K47" s="108">
        <v>73051</v>
      </c>
    </row>
    <row r="48" spans="1:11" ht="12.75" customHeight="1" x14ac:dyDescent="0.2">
      <c r="A48" s="224" t="s">
        <v>363</v>
      </c>
      <c r="B48" s="224"/>
      <c r="C48" s="224"/>
      <c r="D48" s="224"/>
      <c r="E48" s="224"/>
      <c r="F48" s="224"/>
      <c r="G48" s="15">
        <v>41</v>
      </c>
      <c r="H48" s="107">
        <f>SUM(H49:H55)</f>
        <v>603846</v>
      </c>
      <c r="I48" s="107">
        <f>SUM(I49:I55)</f>
        <v>603846</v>
      </c>
      <c r="J48" s="107">
        <f>SUM(J49:J55)</f>
        <v>666492</v>
      </c>
      <c r="K48" s="107">
        <f>SUM(K49:K55)</f>
        <v>666492</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592097</v>
      </c>
      <c r="I51" s="108">
        <v>592097</v>
      </c>
      <c r="J51" s="108">
        <v>554414</v>
      </c>
      <c r="K51" s="108">
        <v>554414</v>
      </c>
    </row>
    <row r="52" spans="1:11" ht="12.75" customHeight="1" x14ac:dyDescent="0.2">
      <c r="A52" s="228" t="s">
        <v>144</v>
      </c>
      <c r="B52" s="228"/>
      <c r="C52" s="228"/>
      <c r="D52" s="228"/>
      <c r="E52" s="228"/>
      <c r="F52" s="228"/>
      <c r="G52" s="14">
        <v>45</v>
      </c>
      <c r="H52" s="108">
        <v>0</v>
      </c>
      <c r="I52" s="108">
        <v>0</v>
      </c>
      <c r="J52" s="108">
        <v>0</v>
      </c>
      <c r="K52" s="108">
        <v>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11749</v>
      </c>
      <c r="I55" s="108">
        <v>11749</v>
      </c>
      <c r="J55" s="108">
        <v>112078</v>
      </c>
      <c r="K55" s="108">
        <v>112078</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88529096</v>
      </c>
      <c r="I60" s="107">
        <f t="shared" ref="I60:K60" si="0">I8+I37+I56+I57</f>
        <v>88529096</v>
      </c>
      <c r="J60" s="107">
        <f t="shared" si="0"/>
        <v>73116165</v>
      </c>
      <c r="K60" s="107">
        <f t="shared" si="0"/>
        <v>73116165</v>
      </c>
    </row>
    <row r="61" spans="1:11" ht="12.75" customHeight="1" x14ac:dyDescent="0.2">
      <c r="A61" s="224" t="s">
        <v>365</v>
      </c>
      <c r="B61" s="224"/>
      <c r="C61" s="224"/>
      <c r="D61" s="224"/>
      <c r="E61" s="224"/>
      <c r="F61" s="224"/>
      <c r="G61" s="15">
        <v>54</v>
      </c>
      <c r="H61" s="107">
        <f>H14+H48+H58+H59</f>
        <v>75098229</v>
      </c>
      <c r="I61" s="107">
        <f t="shared" ref="I61:K61" si="1">I14+I48+I58+I59</f>
        <v>75098229</v>
      </c>
      <c r="J61" s="107">
        <f t="shared" si="1"/>
        <v>59272058</v>
      </c>
      <c r="K61" s="107">
        <f t="shared" si="1"/>
        <v>59272058</v>
      </c>
    </row>
    <row r="62" spans="1:11" ht="12.75" customHeight="1" x14ac:dyDescent="0.2">
      <c r="A62" s="224" t="s">
        <v>366</v>
      </c>
      <c r="B62" s="224"/>
      <c r="C62" s="224"/>
      <c r="D62" s="224"/>
      <c r="E62" s="224"/>
      <c r="F62" s="224"/>
      <c r="G62" s="15">
        <v>55</v>
      </c>
      <c r="H62" s="107">
        <f>H60-H61</f>
        <v>13430867</v>
      </c>
      <c r="I62" s="107">
        <f t="shared" ref="I62:K62" si="2">I60-I61</f>
        <v>13430867</v>
      </c>
      <c r="J62" s="107">
        <f t="shared" si="2"/>
        <v>13844107</v>
      </c>
      <c r="K62" s="107">
        <f t="shared" si="2"/>
        <v>13844107</v>
      </c>
    </row>
    <row r="63" spans="1:11" ht="12.75" customHeight="1" x14ac:dyDescent="0.2">
      <c r="A63" s="229" t="s">
        <v>367</v>
      </c>
      <c r="B63" s="229"/>
      <c r="C63" s="229"/>
      <c r="D63" s="229"/>
      <c r="E63" s="229"/>
      <c r="F63" s="229"/>
      <c r="G63" s="15">
        <v>56</v>
      </c>
      <c r="H63" s="107">
        <f>+IF((H60-H61)&gt;0,(H60-H61),0)</f>
        <v>13430867</v>
      </c>
      <c r="I63" s="107">
        <f t="shared" ref="I63:K63" si="3">+IF((I60-I61)&gt;0,(I60-I61),0)</f>
        <v>13430867</v>
      </c>
      <c r="J63" s="107">
        <f t="shared" si="3"/>
        <v>13844107</v>
      </c>
      <c r="K63" s="107">
        <f t="shared" si="3"/>
        <v>13844107</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369</v>
      </c>
      <c r="B66" s="224"/>
      <c r="C66" s="224"/>
      <c r="D66" s="224"/>
      <c r="E66" s="224"/>
      <c r="F66" s="224"/>
      <c r="G66" s="15">
        <v>59</v>
      </c>
      <c r="H66" s="107">
        <f>H62-H65</f>
        <v>13430867</v>
      </c>
      <c r="I66" s="107">
        <f t="shared" ref="I66:K66" si="5">I62-I65</f>
        <v>13430867</v>
      </c>
      <c r="J66" s="107">
        <f t="shared" si="5"/>
        <v>13844107</v>
      </c>
      <c r="K66" s="107">
        <f t="shared" si="5"/>
        <v>13844107</v>
      </c>
    </row>
    <row r="67" spans="1:11" ht="12.75" customHeight="1" x14ac:dyDescent="0.2">
      <c r="A67" s="229" t="s">
        <v>370</v>
      </c>
      <c r="B67" s="229"/>
      <c r="C67" s="229"/>
      <c r="D67" s="229"/>
      <c r="E67" s="229"/>
      <c r="F67" s="229"/>
      <c r="G67" s="15">
        <v>60</v>
      </c>
      <c r="H67" s="107">
        <f>+IF((H62-H65)&gt;0,(H62-H65),0)</f>
        <v>13430867</v>
      </c>
      <c r="I67" s="107">
        <f t="shared" ref="I67:K67" si="6">+IF((I62-I65)&gt;0,(I62-I65),0)</f>
        <v>13430867</v>
      </c>
      <c r="J67" s="107">
        <f t="shared" si="6"/>
        <v>13844107</v>
      </c>
      <c r="K67" s="107">
        <f t="shared" si="6"/>
        <v>13844107</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13430867</v>
      </c>
      <c r="I85" s="110">
        <f>I86+I87</f>
        <v>13430867</v>
      </c>
      <c r="J85" s="110">
        <f>J86+J87</f>
        <v>13844107</v>
      </c>
      <c r="K85" s="110">
        <f>K86+K87</f>
        <v>13844107</v>
      </c>
    </row>
    <row r="86" spans="1:11" ht="12.75" customHeight="1" x14ac:dyDescent="0.2">
      <c r="A86" s="236" t="s">
        <v>157</v>
      </c>
      <c r="B86" s="236"/>
      <c r="C86" s="236"/>
      <c r="D86" s="236"/>
      <c r="E86" s="236"/>
      <c r="F86" s="236"/>
      <c r="G86" s="14">
        <v>76</v>
      </c>
      <c r="H86" s="111">
        <v>13416178</v>
      </c>
      <c r="I86" s="111">
        <v>13416178</v>
      </c>
      <c r="J86" s="111">
        <v>13844110</v>
      </c>
      <c r="K86" s="111">
        <v>13844110</v>
      </c>
    </row>
    <row r="87" spans="1:11" ht="12.75" customHeight="1" x14ac:dyDescent="0.2">
      <c r="A87" s="236" t="s">
        <v>158</v>
      </c>
      <c r="B87" s="236"/>
      <c r="C87" s="236"/>
      <c r="D87" s="236"/>
      <c r="E87" s="236"/>
      <c r="F87" s="236"/>
      <c r="G87" s="14">
        <v>77</v>
      </c>
      <c r="H87" s="111">
        <v>14689</v>
      </c>
      <c r="I87" s="111">
        <v>14689</v>
      </c>
      <c r="J87" s="111">
        <v>-3</v>
      </c>
      <c r="K87" s="111">
        <v>-3</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13430867</v>
      </c>
      <c r="I89" s="111">
        <v>13430867</v>
      </c>
      <c r="J89" s="111">
        <v>13844107</v>
      </c>
      <c r="K89" s="111">
        <v>13844107</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13430867</v>
      </c>
      <c r="I109" s="110">
        <f>I89+I108</f>
        <v>13430867</v>
      </c>
      <c r="J109" s="110">
        <f t="shared" ref="J109:K109" si="12">J89+J108</f>
        <v>13844107</v>
      </c>
      <c r="K109" s="110">
        <f t="shared" si="12"/>
        <v>13844107</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13430867</v>
      </c>
      <c r="I111" s="110">
        <f>I112+I113</f>
        <v>13430867</v>
      </c>
      <c r="J111" s="110">
        <f>J112+J113</f>
        <v>13844107</v>
      </c>
      <c r="K111" s="110">
        <f>K112+K113</f>
        <v>13844107</v>
      </c>
    </row>
    <row r="112" spans="1:11" ht="12.75" customHeight="1" x14ac:dyDescent="0.2">
      <c r="A112" s="236" t="s">
        <v>113</v>
      </c>
      <c r="B112" s="236"/>
      <c r="C112" s="236"/>
      <c r="D112" s="236"/>
      <c r="E112" s="236"/>
      <c r="F112" s="236"/>
      <c r="G112" s="14">
        <v>100</v>
      </c>
      <c r="H112" s="111">
        <v>13416178</v>
      </c>
      <c r="I112" s="111">
        <v>13416178</v>
      </c>
      <c r="J112" s="111">
        <v>13844110</v>
      </c>
      <c r="K112" s="111">
        <v>13844110</v>
      </c>
    </row>
    <row r="113" spans="1:11" ht="12.75" customHeight="1" x14ac:dyDescent="0.2">
      <c r="A113" s="236" t="s">
        <v>165</v>
      </c>
      <c r="B113" s="236"/>
      <c r="C113" s="236"/>
      <c r="D113" s="236"/>
      <c r="E113" s="236"/>
      <c r="F113" s="236"/>
      <c r="G113" s="14">
        <v>101</v>
      </c>
      <c r="H113" s="111">
        <v>14689</v>
      </c>
      <c r="I113" s="111">
        <v>14689</v>
      </c>
      <c r="J113" s="111">
        <v>-3</v>
      </c>
      <c r="K113" s="111">
        <v>-3</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35" sqref="I3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478</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476</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13430867</v>
      </c>
      <c r="I8" s="123">
        <v>13844107</v>
      </c>
    </row>
    <row r="9" spans="1:9" ht="12.75" customHeight="1" x14ac:dyDescent="0.2">
      <c r="A9" s="248" t="s">
        <v>171</v>
      </c>
      <c r="B9" s="248"/>
      <c r="C9" s="248"/>
      <c r="D9" s="248"/>
      <c r="E9" s="248"/>
      <c r="F9" s="248"/>
      <c r="G9" s="124">
        <v>2</v>
      </c>
      <c r="H9" s="125">
        <f>H10+H11+H12+H13+H14+H15+H16+H17</f>
        <v>4023145</v>
      </c>
      <c r="I9" s="125">
        <f>I10+I11+I12+I13+I14+I15+I16+I17</f>
        <v>4518452</v>
      </c>
    </row>
    <row r="10" spans="1:9" ht="12.75" customHeight="1" x14ac:dyDescent="0.2">
      <c r="A10" s="225" t="s">
        <v>172</v>
      </c>
      <c r="B10" s="225"/>
      <c r="C10" s="225"/>
      <c r="D10" s="225"/>
      <c r="E10" s="225"/>
      <c r="F10" s="225"/>
      <c r="G10" s="122">
        <v>3</v>
      </c>
      <c r="H10" s="123">
        <v>4023145</v>
      </c>
      <c r="I10" s="123">
        <v>4518452</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0</v>
      </c>
      <c r="I13" s="123">
        <v>0</v>
      </c>
    </row>
    <row r="14" spans="1:9" ht="12.75" customHeight="1" x14ac:dyDescent="0.2">
      <c r="A14" s="225" t="s">
        <v>176</v>
      </c>
      <c r="B14" s="225"/>
      <c r="C14" s="225"/>
      <c r="D14" s="225"/>
      <c r="E14" s="225"/>
      <c r="F14" s="225"/>
      <c r="G14" s="122">
        <v>7</v>
      </c>
      <c r="H14" s="123">
        <v>0</v>
      </c>
      <c r="I14" s="123">
        <v>0</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0</v>
      </c>
      <c r="I16" s="123">
        <v>0</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17454012</v>
      </c>
      <c r="I18" s="125">
        <f>I8+I9</f>
        <v>18362559</v>
      </c>
    </row>
    <row r="19" spans="1:9" ht="12.75" customHeight="1" x14ac:dyDescent="0.2">
      <c r="A19" s="248" t="s">
        <v>180</v>
      </c>
      <c r="B19" s="248"/>
      <c r="C19" s="248"/>
      <c r="D19" s="248"/>
      <c r="E19" s="248"/>
      <c r="F19" s="248"/>
      <c r="G19" s="124">
        <v>12</v>
      </c>
      <c r="H19" s="125">
        <f>H20+H21+H22+H23</f>
        <v>-2950001</v>
      </c>
      <c r="I19" s="125">
        <f>I20+I21+I22+I23</f>
        <v>-3557630</v>
      </c>
    </row>
    <row r="20" spans="1:9" ht="12.75" customHeight="1" x14ac:dyDescent="0.2">
      <c r="A20" s="225" t="s">
        <v>181</v>
      </c>
      <c r="B20" s="225"/>
      <c r="C20" s="225"/>
      <c r="D20" s="225"/>
      <c r="E20" s="225"/>
      <c r="F20" s="225"/>
      <c r="G20" s="122">
        <v>13</v>
      </c>
      <c r="H20" s="123">
        <v>-19268824</v>
      </c>
      <c r="I20" s="123">
        <v>-724882</v>
      </c>
    </row>
    <row r="21" spans="1:9" ht="12.75" customHeight="1" x14ac:dyDescent="0.2">
      <c r="A21" s="225" t="s">
        <v>182</v>
      </c>
      <c r="B21" s="225"/>
      <c r="C21" s="225"/>
      <c r="D21" s="225"/>
      <c r="E21" s="225"/>
      <c r="F21" s="225"/>
      <c r="G21" s="122">
        <v>14</v>
      </c>
      <c r="H21" s="123">
        <v>-2041499</v>
      </c>
      <c r="I21" s="123">
        <v>-604620</v>
      </c>
    </row>
    <row r="22" spans="1:9" ht="12.75" customHeight="1" x14ac:dyDescent="0.2">
      <c r="A22" s="225" t="s">
        <v>183</v>
      </c>
      <c r="B22" s="225"/>
      <c r="C22" s="225"/>
      <c r="D22" s="225"/>
      <c r="E22" s="225"/>
      <c r="F22" s="225"/>
      <c r="G22" s="122">
        <v>15</v>
      </c>
      <c r="H22" s="123">
        <v>18360322</v>
      </c>
      <c r="I22" s="123">
        <v>-2228128</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14504011</v>
      </c>
      <c r="I24" s="125">
        <f>I18+I19</f>
        <v>14804929</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14504011</v>
      </c>
      <c r="I27" s="125">
        <f>I24+I25+I26</f>
        <v>14804929</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618555</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4077151</v>
      </c>
    </row>
    <row r="35" spans="1:9" ht="26.45" customHeight="1" x14ac:dyDescent="0.2">
      <c r="A35" s="247" t="s">
        <v>196</v>
      </c>
      <c r="B35" s="247"/>
      <c r="C35" s="247"/>
      <c r="D35" s="247"/>
      <c r="E35" s="247"/>
      <c r="F35" s="247"/>
      <c r="G35" s="124">
        <v>27</v>
      </c>
      <c r="H35" s="127">
        <f>H29+H30+H31+H32+H33+H34</f>
        <v>0</v>
      </c>
      <c r="I35" s="127">
        <f>I29+I30+I31+I32+I33+I34</f>
        <v>4695706</v>
      </c>
    </row>
    <row r="36" spans="1:9" ht="22.9" customHeight="1" x14ac:dyDescent="0.2">
      <c r="A36" s="189" t="s">
        <v>197</v>
      </c>
      <c r="B36" s="189"/>
      <c r="C36" s="189"/>
      <c r="D36" s="189"/>
      <c r="E36" s="189"/>
      <c r="F36" s="189"/>
      <c r="G36" s="122">
        <v>28</v>
      </c>
      <c r="H36" s="126">
        <v>-2287325</v>
      </c>
      <c r="I36" s="126">
        <v>-3648601</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-4027460</v>
      </c>
      <c r="I40" s="126">
        <v>0</v>
      </c>
    </row>
    <row r="41" spans="1:9" ht="24" customHeight="1" x14ac:dyDescent="0.2">
      <c r="A41" s="247" t="s">
        <v>202</v>
      </c>
      <c r="B41" s="247"/>
      <c r="C41" s="247"/>
      <c r="D41" s="247"/>
      <c r="E41" s="247"/>
      <c r="F41" s="247"/>
      <c r="G41" s="124">
        <v>33</v>
      </c>
      <c r="H41" s="127">
        <f>H36+H37+H38+H39+H40</f>
        <v>-6314785</v>
      </c>
      <c r="I41" s="127">
        <f>I36+I37+I38+I39+I40</f>
        <v>-3648601</v>
      </c>
    </row>
    <row r="42" spans="1:9" ht="29.45" customHeight="1" x14ac:dyDescent="0.2">
      <c r="A42" s="252" t="s">
        <v>203</v>
      </c>
      <c r="B42" s="252"/>
      <c r="C42" s="252"/>
      <c r="D42" s="252"/>
      <c r="E42" s="252"/>
      <c r="F42" s="252"/>
      <c r="G42" s="124">
        <v>34</v>
      </c>
      <c r="H42" s="127">
        <f>H35+H41</f>
        <v>-6314785</v>
      </c>
      <c r="I42" s="127">
        <f>I35+I41</f>
        <v>1047105</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0</v>
      </c>
      <c r="I48" s="127">
        <f>I44+I45+I46+I47</f>
        <v>0</v>
      </c>
    </row>
    <row r="49" spans="1:9" ht="24.6" customHeight="1" x14ac:dyDescent="0.2">
      <c r="A49" s="189" t="s">
        <v>306</v>
      </c>
      <c r="B49" s="189"/>
      <c r="C49" s="189"/>
      <c r="D49" s="189"/>
      <c r="E49" s="189"/>
      <c r="F49" s="189"/>
      <c r="G49" s="122">
        <v>40</v>
      </c>
      <c r="H49" s="126">
        <v>-3815636</v>
      </c>
      <c r="I49" s="126">
        <v>-5127815</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-3815636</v>
      </c>
      <c r="I54" s="127">
        <f>I49+I50+I51+I52+I53</f>
        <v>-5127815</v>
      </c>
    </row>
    <row r="55" spans="1:9" ht="29.45" customHeight="1" x14ac:dyDescent="0.2">
      <c r="A55" s="252" t="s">
        <v>215</v>
      </c>
      <c r="B55" s="252"/>
      <c r="C55" s="252"/>
      <c r="D55" s="252"/>
      <c r="E55" s="252"/>
      <c r="F55" s="252"/>
      <c r="G55" s="124">
        <v>46</v>
      </c>
      <c r="H55" s="127">
        <f>H48+H54</f>
        <v>-3815636</v>
      </c>
      <c r="I55" s="127">
        <f>I48+I54</f>
        <v>-5127815</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4373590</v>
      </c>
      <c r="I57" s="127">
        <f>I27+I42+I55+I56</f>
        <v>10724219</v>
      </c>
    </row>
    <row r="58" spans="1:9" x14ac:dyDescent="0.2">
      <c r="A58" s="253" t="s">
        <v>218</v>
      </c>
      <c r="B58" s="253"/>
      <c r="C58" s="253"/>
      <c r="D58" s="253"/>
      <c r="E58" s="253"/>
      <c r="F58" s="253"/>
      <c r="G58" s="122">
        <v>49</v>
      </c>
      <c r="H58" s="126">
        <v>6734263</v>
      </c>
      <c r="I58" s="126">
        <v>22271008</v>
      </c>
    </row>
    <row r="59" spans="1:9" ht="31.15" customHeight="1" x14ac:dyDescent="0.2">
      <c r="A59" s="252" t="s">
        <v>219</v>
      </c>
      <c r="B59" s="252"/>
      <c r="C59" s="252"/>
      <c r="D59" s="252"/>
      <c r="E59" s="252"/>
      <c r="F59" s="252"/>
      <c r="G59" s="124">
        <v>50</v>
      </c>
      <c r="H59" s="127">
        <f>H57+H58</f>
        <v>11107853</v>
      </c>
      <c r="I59" s="127">
        <f>I57+I58</f>
        <v>32995227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I2" sqref="I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355321450</v>
      </c>
      <c r="I7" s="41">
        <v>0</v>
      </c>
      <c r="J7" s="41">
        <v>1475417</v>
      </c>
      <c r="K7" s="41">
        <v>8700</v>
      </c>
      <c r="L7" s="41">
        <v>8700</v>
      </c>
      <c r="M7" s="41">
        <v>0</v>
      </c>
      <c r="N7" s="41">
        <v>0</v>
      </c>
      <c r="O7" s="41">
        <v>0</v>
      </c>
      <c r="P7" s="41">
        <v>0</v>
      </c>
      <c r="Q7" s="41">
        <v>0</v>
      </c>
      <c r="R7" s="41">
        <v>0</v>
      </c>
      <c r="S7" s="41">
        <v>0</v>
      </c>
      <c r="T7" s="41">
        <v>0</v>
      </c>
      <c r="U7" s="41">
        <v>7375510</v>
      </c>
      <c r="V7" s="41">
        <v>20440769</v>
      </c>
      <c r="W7" s="42">
        <f>H7+I7+J7+K7-L7+M7+N7+O7+P7+Q7+R7+U7+V7+S7+T7</f>
        <v>384613146</v>
      </c>
      <c r="X7" s="41">
        <v>1655293</v>
      </c>
      <c r="Y7" s="42">
        <f>W7+X7</f>
        <v>386268439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355321450</v>
      </c>
      <c r="I10" s="42">
        <f t="shared" ref="I10:Y10" si="2">I7+I8+I9</f>
        <v>0</v>
      </c>
      <c r="J10" s="42">
        <f t="shared" si="2"/>
        <v>1475417</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7375510</v>
      </c>
      <c r="V10" s="42">
        <f t="shared" si="2"/>
        <v>20440769</v>
      </c>
      <c r="W10" s="42">
        <f t="shared" si="2"/>
        <v>384613146</v>
      </c>
      <c r="X10" s="42">
        <f t="shared" si="2"/>
        <v>1655293</v>
      </c>
      <c r="Y10" s="42">
        <f t="shared" si="2"/>
        <v>386268439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1079457</v>
      </c>
      <c r="K19" s="41">
        <v>0</v>
      </c>
      <c r="L19" s="41">
        <v>0</v>
      </c>
      <c r="M19" s="41">
        <v>0</v>
      </c>
      <c r="N19" s="41">
        <v>0</v>
      </c>
      <c r="O19" s="41">
        <v>0</v>
      </c>
      <c r="P19" s="41">
        <v>0</v>
      </c>
      <c r="Q19" s="41">
        <v>0</v>
      </c>
      <c r="R19" s="41">
        <v>0</v>
      </c>
      <c r="S19" s="41">
        <v>0</v>
      </c>
      <c r="T19" s="41">
        <v>0</v>
      </c>
      <c r="U19" s="41">
        <v>0</v>
      </c>
      <c r="V19" s="41">
        <v>0</v>
      </c>
      <c r="W19" s="42">
        <f t="shared" si="3"/>
        <v>1079457</v>
      </c>
      <c r="X19" s="41">
        <v>0</v>
      </c>
      <c r="Y19" s="42">
        <f t="shared" si="4"/>
        <v>1079457</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16171007</v>
      </c>
      <c r="V21" s="41">
        <v>1078175</v>
      </c>
      <c r="W21" s="42">
        <f t="shared" si="3"/>
        <v>17249182</v>
      </c>
      <c r="X21" s="41">
        <v>-1656180</v>
      </c>
      <c r="Y21" s="42">
        <f t="shared" si="4"/>
        <v>15593002</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355321450</v>
      </c>
      <c r="I30" s="44">
        <f t="shared" ref="I30:Y30" si="5">SUM(I10:I29)</f>
        <v>0</v>
      </c>
      <c r="J30" s="44">
        <f t="shared" si="5"/>
        <v>2554874</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21518944</v>
      </c>
      <c r="W30" s="44">
        <f t="shared" si="5"/>
        <v>402941785</v>
      </c>
      <c r="X30" s="44">
        <f t="shared" si="5"/>
        <v>-887</v>
      </c>
      <c r="Y30" s="44">
        <f t="shared" si="5"/>
        <v>402940898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1079457</v>
      </c>
      <c r="X32" s="42">
        <f t="shared" si="6"/>
        <v>0</v>
      </c>
      <c r="Y32" s="42">
        <f t="shared" si="6"/>
        <v>1079457</v>
      </c>
    </row>
    <row r="33" spans="1:25" ht="31.5" customHeight="1" x14ac:dyDescent="0.2">
      <c r="A33" s="299" t="s">
        <v>429</v>
      </c>
      <c r="B33" s="299"/>
      <c r="C33" s="299"/>
      <c r="D33" s="299"/>
      <c r="E33" s="299"/>
      <c r="F33" s="299"/>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1079457</v>
      </c>
      <c r="X33" s="42">
        <f t="shared" si="8"/>
        <v>0</v>
      </c>
      <c r="Y33" s="42">
        <f t="shared" si="8"/>
        <v>1079457</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16171007</v>
      </c>
      <c r="V34" s="44">
        <f t="shared" si="10"/>
        <v>1078175</v>
      </c>
      <c r="W34" s="44">
        <f t="shared" si="10"/>
        <v>17249182</v>
      </c>
      <c r="X34" s="44">
        <f t="shared" si="10"/>
        <v>-1656180</v>
      </c>
      <c r="Y34" s="44">
        <f t="shared" si="10"/>
        <v>15593002</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355321450</v>
      </c>
      <c r="I36" s="41">
        <v>0</v>
      </c>
      <c r="J36" s="41">
        <v>2554874</v>
      </c>
      <c r="K36" s="41">
        <v>8700</v>
      </c>
      <c r="L36" s="41">
        <v>8700</v>
      </c>
      <c r="M36" s="41">
        <v>0</v>
      </c>
      <c r="N36" s="41">
        <v>0</v>
      </c>
      <c r="O36" s="41">
        <v>0</v>
      </c>
      <c r="P36" s="41">
        <v>0</v>
      </c>
      <c r="Q36" s="41">
        <v>0</v>
      </c>
      <c r="R36" s="41">
        <v>0</v>
      </c>
      <c r="S36" s="41">
        <v>0</v>
      </c>
      <c r="T36" s="41">
        <v>0</v>
      </c>
      <c r="U36" s="41">
        <v>23546517</v>
      </c>
      <c r="V36" s="41">
        <v>21518944</v>
      </c>
      <c r="W36" s="45">
        <f>H36+I36+J36+K36-L36+M36+N36+O36+P36+Q36+R36+U36+V36+S36+T36</f>
        <v>402941785</v>
      </c>
      <c r="X36" s="41">
        <v>-887</v>
      </c>
      <c r="Y36" s="45">
        <f t="shared" ref="Y36:Y38" si="12">W36+X36</f>
        <v>402940898</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355321450</v>
      </c>
      <c r="I39" s="42">
        <f t="shared" ref="I39:Y39" si="14">I36+I37+I38</f>
        <v>0</v>
      </c>
      <c r="J39" s="42">
        <f t="shared" si="14"/>
        <v>2554874</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21518944</v>
      </c>
      <c r="W39" s="42">
        <f t="shared" si="14"/>
        <v>402941785</v>
      </c>
      <c r="X39" s="42">
        <f t="shared" si="14"/>
        <v>-887</v>
      </c>
      <c r="Y39" s="42">
        <f t="shared" si="14"/>
        <v>402940898</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1121713</v>
      </c>
      <c r="K48" s="41">
        <v>0</v>
      </c>
      <c r="L48" s="41">
        <v>0</v>
      </c>
      <c r="M48" s="41">
        <v>0</v>
      </c>
      <c r="N48" s="41">
        <v>0</v>
      </c>
      <c r="O48" s="41">
        <v>0</v>
      </c>
      <c r="P48" s="41">
        <v>0</v>
      </c>
      <c r="Q48" s="41">
        <v>0</v>
      </c>
      <c r="R48" s="41">
        <v>0</v>
      </c>
      <c r="S48" s="41">
        <v>0</v>
      </c>
      <c r="T48" s="41">
        <v>0</v>
      </c>
      <c r="U48" s="41">
        <v>22860313</v>
      </c>
      <c r="V48" s="41">
        <v>-7674834</v>
      </c>
      <c r="W48" s="45">
        <f t="shared" si="15"/>
        <v>16307192</v>
      </c>
      <c r="X48" s="41">
        <v>-3</v>
      </c>
      <c r="Y48" s="45">
        <f t="shared" si="16"/>
        <v>16307189</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355321450</v>
      </c>
      <c r="I59" s="44">
        <f t="shared" ref="I59:Y59" si="17">SUM(I39:I58)</f>
        <v>0</v>
      </c>
      <c r="J59" s="44">
        <f t="shared" si="17"/>
        <v>3676587</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46406830</v>
      </c>
      <c r="V59" s="44">
        <f t="shared" si="17"/>
        <v>13844110</v>
      </c>
      <c r="W59" s="44">
        <f t="shared" si="17"/>
        <v>419248977</v>
      </c>
      <c r="X59" s="44">
        <f t="shared" si="17"/>
        <v>-890</v>
      </c>
      <c r="Y59" s="44">
        <f t="shared" si="17"/>
        <v>419248087</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1121713</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22860313</v>
      </c>
      <c r="V61" s="45">
        <f t="shared" si="18"/>
        <v>-7674834</v>
      </c>
      <c r="W61" s="45">
        <f t="shared" si="18"/>
        <v>16307192</v>
      </c>
      <c r="X61" s="45">
        <f t="shared" si="18"/>
        <v>-3</v>
      </c>
      <c r="Y61" s="45">
        <f t="shared" si="18"/>
        <v>16307189</v>
      </c>
    </row>
    <row r="62" spans="1:25" ht="27.75" customHeight="1" x14ac:dyDescent="0.2">
      <c r="A62" s="299" t="s">
        <v>436</v>
      </c>
      <c r="B62" s="299"/>
      <c r="C62" s="299"/>
      <c r="D62" s="299"/>
      <c r="E62" s="299"/>
      <c r="F62" s="299"/>
      <c r="G62" s="7">
        <v>53</v>
      </c>
      <c r="H62" s="45">
        <f>H40+H61</f>
        <v>0</v>
      </c>
      <c r="I62" s="45">
        <f t="shared" ref="I62:Y62" si="20">I40+I61</f>
        <v>0</v>
      </c>
      <c r="J62" s="45">
        <f t="shared" si="20"/>
        <v>1121713</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22860313</v>
      </c>
      <c r="V62" s="45">
        <f t="shared" si="20"/>
        <v>-7674834</v>
      </c>
      <c r="W62" s="45">
        <f t="shared" si="20"/>
        <v>16307192</v>
      </c>
      <c r="X62" s="45">
        <f t="shared" si="20"/>
        <v>-3</v>
      </c>
      <c r="Y62" s="45">
        <f t="shared" si="20"/>
        <v>16307189</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1" zoomScale="90" zoomScaleNormal="90" workbookViewId="0">
      <selection sqref="A1:I40"/>
    </sheetView>
  </sheetViews>
  <sheetFormatPr defaultRowHeight="12.75" x14ac:dyDescent="0.2"/>
  <cols>
    <col min="9" max="9" width="95" customWidth="1"/>
  </cols>
  <sheetData>
    <row r="1" spans="1:9" x14ac:dyDescent="0.2">
      <c r="A1" s="302" t="s">
        <v>479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2021-04-30T08:13:27Z</cp:lastPrinted>
  <dcterms:created xsi:type="dcterms:W3CDTF">2008-10-17T11:51:54Z</dcterms:created>
  <dcterms:modified xsi:type="dcterms:W3CDTF">2021-04-30T08:16:28Z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