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1/30.06.2021/KUTJEVO 30.06.2021/"/>
    </mc:Choice>
  </mc:AlternateContent>
  <xr:revisionPtr revIDLastSave="210" documentId="8_{DCE2E165-D364-4A2E-83AB-1A662D519FDC}" xr6:coauthVersionLast="46" xr6:coauthVersionMax="46" xr10:uidLastSave="{85C14BEB-6113-4F95-906F-2E521002936A}"/>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K61" i="26" s="1"/>
  <c r="J16" i="26"/>
  <c r="I16" i="26"/>
  <c r="H16" i="26"/>
  <c r="I14" i="26"/>
  <c r="I61" i="26" s="1"/>
  <c r="K8" i="26"/>
  <c r="J8" i="26"/>
  <c r="I8" i="26"/>
  <c r="H8" i="26"/>
  <c r="J14" i="26" l="1"/>
  <c r="J61" i="26" s="1"/>
  <c r="J60" i="26"/>
  <c r="J64" i="26" s="1"/>
  <c r="K60" i="26"/>
  <c r="K64" i="26" s="1"/>
  <c r="I60" i="26"/>
  <c r="I64" i="26" s="1"/>
  <c r="H21" i="21"/>
  <c r="H60" i="26"/>
  <c r="H14" i="26"/>
  <c r="H61" i="26" s="1"/>
  <c r="I21" i="21"/>
  <c r="H36" i="21"/>
  <c r="I36" i="21"/>
  <c r="H49" i="21"/>
  <c r="I49" i="21"/>
  <c r="I63" i="26"/>
  <c r="J63" i="26" l="1"/>
  <c r="J62" i="26"/>
  <c r="J68" i="26" s="1"/>
  <c r="K63" i="26"/>
  <c r="K62" i="26"/>
  <c r="K68" i="26" s="1"/>
  <c r="I62" i="26"/>
  <c r="I67" i="26" s="1"/>
  <c r="H62" i="26"/>
  <c r="H63" i="26"/>
  <c r="H64" i="26"/>
  <c r="I51" i="21"/>
  <c r="I53" i="21" s="1"/>
  <c r="H51" i="21"/>
  <c r="H53" i="21" s="1"/>
  <c r="H68" i="26"/>
  <c r="H67" i="26"/>
  <c r="H66" i="26"/>
  <c r="I68" i="26"/>
  <c r="I66" i="26"/>
  <c r="K67" i="26" l="1"/>
  <c r="J66" i="26"/>
  <c r="K66" i="26"/>
  <c r="J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<sst xmlns="http://schemas.openxmlformats.org/spreadsheetml/2006/main" count="536" uniqueCount="470">
  <si>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</si>
  <si>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</si>
  <si>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</si>
  <si>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</si>
  <si>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</si>
  <si>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</si>
  <si>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</si>
  <si>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</si>
  <si>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</si>
  <si>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</si>
  <si>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</si>
  <si>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</si>
  <si>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</si>
  <si>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</si>
  <si>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</si>
  <si>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</si>
  <si>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</si>
  <si>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</si>
  <si>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</si>
  <si>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</si>
  <si>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</si>
  <si>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</si>
  <si>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</si>
  <si>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</si>
  <si>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</si>
  <si>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</si>
  <si>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</si>
  <si>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</si>
  <si>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</si>
  <si>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</si>
  <si>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</si>
  <si>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</si>
  <si>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</si>
  <si>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</si>
  <si>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</si>
  <si>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</si>
  <si>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</si>
  <si>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</si>
  <si>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</si>
  <si>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</si>
  <si>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</si>
  <si>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</si>
  <si>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</si>
  <si>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</si>
  <si>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</si>
  <si>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</si>
  <si>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</si>
  <si>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</si>
  <si>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</si>
  <si>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</si>
  <si>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</si>
  <si>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</si>
  <si>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</si>
  <si>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</si>
  <si>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</si>
  <si>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</si>
  <si>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</si>
  <si>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</si>
  <si>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</si>
  <si>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</si>
  <si>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</si>
  <si>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</si>
  <si>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</si>
  <si>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</si>
  <si>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</si>
  <si>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</si>
  <si>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</si>
  <si>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</si>
  <si>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</si>
  <si>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</si>
  <si>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</si>
  <si>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</si>
  <si>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</si>
  <si>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</si>
  <si>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</si>
  <si>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</si>
  <si>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</si>
  <si>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</si>
  <si>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</si>
  <si>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</si>
  <si>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</si>
  <si>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</si>
  <si>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</si>
  <si>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</si>
  <si>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</si>
  <si>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</si>
  <si>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</si>
  <si>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</si>
  <si>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</si>
  <si>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</si>
  <si>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</si>
  <si>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</si>
  <si>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</si>
  <si>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</si>
  <si>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</si>
  <si>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</si>
  <si>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</si>
  <si>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</si>
  <si>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</si>
  <si>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</si>
  <si>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</si>
  <si>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</si>
  <si>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</si>
  <si>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</si>
  <si>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</si>
  <si>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</si>
  <si>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</si>
  <si>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</si>
  <si>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</si>
  <si>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</si>
  <si>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</si>
  <si>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</si>
  <si>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</si>
  <si>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</si>
  <si>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</si>
  <si>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</si>
  <si>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</si>
  <si>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</si>
  <si>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</si>
  <si>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</si>
  <si>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</si>
  <si>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</si>
  <si>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</si>
  <si>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</si>
  <si>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</si>
  <si>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</si>
  <si>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</si>
  <si>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</si>
  <si>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</si>
  <si>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</si>
  <si>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</si>
  <si>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</si>
  <si>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</si>
  <si>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</si>
  <si>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</si>
  <si>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</si>
  <si>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</si>
  <si>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</si>
  <si>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</si>
  <si>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</si>
  <si>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</si>
  <si>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</si>
  <si>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</si>
  <si>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</si>
  <si>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</si>
  <si>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</si>
  <si>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</si>
  <si>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</si>
  <si>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</si>
  <si>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</si>
  <si>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</si>
  <si>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</si>
  <si>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</si>
  <si>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</si>
  <si>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</si>
  <si>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</si>
  <si>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</si>
  <si>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</si>
  <si>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</si>
  <si>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</si>
  <si>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</si>
  <si>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</si>
  <si>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</si>
  <si>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</si>
  <si>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</si>
  <si>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</si>
  <si>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</si>
  <si>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</si>
  <si>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</si>
  <si>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</si>
  <si>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</si>
  <si>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</si>
  <si>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</si>
  <si>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</si>
  <si>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</si>
  <si>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</si>
  <si>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</si>
  <si>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</si>
  <si>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</si>
  <si>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</si>
  <si>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</si>
  <si>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</si>
  <si>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</si>
  <si>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</si>
  <si>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</si>
  <si>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</si>
  <si>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</si>
  <si>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</si>
  <si>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</si>
  <si>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</si>
  <si>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</si>
  <si>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</si>
  <si>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</si>
  <si>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</si>
  <si>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</si>
  <si>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</si>
  <si>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</si>
  <si>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</si>
  <si>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</si>
  <si>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</si>
  <si>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</si>
  <si>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</si>
  <si>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</si>
  <si>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</si>
  <si>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</si>
  <si>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</si>
  <si>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</si>
  <si>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</si>
  <si>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</si>
  <si>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</si>
  <si>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</si>
  <si>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</si>
  <si>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</si>
  <si>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</si>
  <si>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</si>
  <si>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</si>
  <si>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</si>
  <si>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</si>
  <si>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</si>
  <si>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</si>
  <si>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</si>
  <si>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</si>
  <si>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</si>
  <si>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</si>
  <si>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</si>
  <si>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</si>
  <si>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</si>
  <si>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</si>
  <si>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</si>
  <si>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</si>
  <si>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</si>
  <si>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</si>
  <si>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</si>
  <si>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</si>
  <si>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</si>
  <si>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</si>
  <si>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</si>
  <si>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</si>
  <si>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</si>
  <si>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</si>
  <si>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</si>
  <si>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</si>
  <si>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</si>
  <si>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</si>
  <si>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</si>
  <si>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</si>
  <si>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</si>
  <si>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</si>
  <si>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</si>
  <si>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</si>
  <si>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</si>
  <si>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</si>
  <si>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</si>
  <si>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</si>
  <si>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</si>
  <si>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</si>
  <si>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</si>
  <si>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</si>
  <si>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</si>
  <si>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</si>
  <si>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</si>
  <si>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</si>
  <si>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</si>
  <si>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</si>
  <si>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</si>
  <si>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</si>
  <si>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</si>
  <si>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</si>
  <si>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</si>
  <si>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</si>
  <si>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</si>
  <si>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</si>
  <si>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</si>
  <si>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</si>
  <si>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</si>
  <si>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</si>
  <si>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</si>
  <si>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</si>
  <si>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</si>
  <si>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</si>
  <si>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</si>
  <si>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</si>
  <si>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</si>
  <si>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</si>
  <si>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</si>
  <si>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</si>
  <si>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</si>
  <si>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</si>
  <si>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</si>
  <si>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</si>
  <si>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</si>
  <si>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</si>
  <si>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</si>
  <si>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</si>
  <si>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</si>
  <si>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</si>
  <si>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</si>
  <si>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</si>
  <si>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</si>
  <si>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</si>
  <si>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</si>
  <si>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</si>
  <si>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</si>
  <si>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</si>
  <si>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</si>
  <si>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</si>
  <si>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</si>
  <si>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</si>
  <si>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</si>
  <si>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</si>
  <si>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</si>
  <si>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</si>
  <si>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</si>
  <si>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</si>
  <si>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</si>
  <si>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</si>
  <si>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</si>
  <si>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</si>
  <si>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</si>
  <si>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</si>
  <si>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</si>
  <si>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</si>
  <si>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</si>
  <si>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</si>
  <si>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</si>
  <si>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</si>
  <si>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</si>
  <si>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</si>
  <si>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</si>
  <si>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</si>
  <si>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</si>
  <si>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</si>
  <si>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</si>
  <si>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</si>
  <si>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</si>
  <si>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</si>
  <si>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</si>
  <si>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</si>
  <si>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</si>
  <si>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</si>
  <si>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</si>
  <si>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</si>
  <si>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</si>
  <si>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</si>
  <si>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</si>
  <si>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</si>
  <si>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</si>
  <si>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</si>
  <si>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</si>
  <si>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</si>
  <si>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</si>
  <si>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</si>
  <si>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</si>
  <si>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</si>
  <si>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</si>
  <si>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</si>
  <si>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</si>
  <si>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</si>
  <si>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</si>
  <si>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</si>
  <si>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</si>
  <si>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</si>
  <si>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</si>
  <si>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</si>
  <si>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</si>
  <si>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</si>
  <si>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</si>
  <si>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</si>
  <si>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</si>
  <si>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</si>
  <si>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</si>
  <si>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</si>
  <si>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</si>
  <si>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</si>
  <si>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</si>
  <si>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</si>
  <si>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</si>
  <si>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</si>
  <si>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</si>
  <si>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</si>
  <si>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</si>
  <si>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</si>
  <si>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</si>
  <si>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</si>
  <si>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</si>
  <si>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</si>
  <si>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</si>
  <si>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</si>
  <si>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</si>
  <si>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</si>
  <si>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</si>
  <si>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</si>
  <si>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</si>
  <si>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</si>
  <si>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</si>
  <si>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</si>
  <si>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</si>
  <si>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</si>
  <si>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</si>
  <si>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</si>
  <si>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</si>
  <si>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</si>
  <si>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</si>
  <si>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</si>
  <si>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</si>
  <si>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</si>
  <si>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</si>
  <si>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</si>
  <si>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</si>
  <si>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</si>
  <si>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</si>
  <si>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</si>
  <si>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</si>
  <si>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</si>
  <si>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</si>
  <si>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</si>
  <si>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</si>
  <si>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</si>
  <si>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</si>
  <si>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</si>
  <si>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</si>
  <si>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</si>
  <si>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</si>
  <si>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</si>
  <si>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</si>
  <si>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</si>
  <si>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</si>
  <si>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</si>
  <si>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</si>
  <si>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</si>
  <si>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</si>
  <si>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</si>
  <si>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</si>
  <si>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</si>
  <si>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</si>
  <si>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</si>
  <si>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</si>
  <si>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</si>
  <si>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</si>
  <si>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</si>
  <si>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</si>
  <si>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</si>
  <si>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</si>
  <si>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</si>
  <si>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</si>
  <si>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</si>
  <si>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</si>
  <si>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</si>
  <si>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</si>
  <si>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</si>
  <si>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</si>
  <si>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</si>
  <si>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</si>
  <si>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</si>
  <si>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</si>
  <si>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</si>
  <si>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</si>
  <si>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</si>
  <si>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</si>
  <si>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</si>
  <si>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Žilić Zvonimir</t>
  </si>
  <si>
    <t>034255002</t>
  </si>
  <si>
    <t>zvonimir.zilic@kutjevo.com</t>
  </si>
  <si>
    <t>Vedanta Audit d.o.o.</t>
  </si>
  <si>
    <t>Darija Lopotar</t>
  </si>
  <si>
    <t xml:space="preserve">stanje na dan 30.06.2021 </t>
  </si>
  <si>
    <t>Obveznik: Kutjevo d.d. nekonsolidirano</t>
  </si>
  <si>
    <t>u razdoblju 01.01.2021 do 30.06.2021</t>
  </si>
  <si>
    <t>u razdoblju 01.01.2021. do 30.06.2021</t>
  </si>
  <si>
    <t xml:space="preserve">BILJEŠKE UZ FINANCIJSKE IZVJEŠTAJE - TFI
(koji se sastavljaju za tromjesečna razdoblja)
Naziv izdavatelja:  Kutjevo d.d. nekonsolidirano
OIB:   21918659912
Izvještajno razdoblje: 01.01.2021.-30.06.2021.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lostova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smanjeni troškovi osoblja za 2.059.000,00 kn zbog manjeg broja zaposlenih.
5. Poduzeće ima dugoročne kredite sa rokom dospijeća do pet godina.
6. Prosječan broj zaposlenih tijekom tekućeg razdoblja iznosi 585.
7. Nismo kapitalizirali trošak plaća.
8. U bilanci nisu priznata rezerviranja za odgođeni porez, stanja odgođenog poreza na kraju poslovne godine i kretanja tih stanja tijekom poslovne godine.
9. A. NAZIV DRUŠTVA: KUTJEVO TRGOVINA D.O.O. OIB: 39729014895
    ADRESA SJEDIŠTA DRUŠTVA: Kralja Tomislava 1, Kutjevo, RH Temeljni kapital 20.000,00 kn.
B. NAZIV DRUŠTVA: VETERINARSKA AMBULANTA KOOPERACIJA D.O.O. OIB: 16076872422
   ADRESA SJEDIŠTA DRUŠTVA: Strossmayerova 1, Velika, RH Temeljni kapital 20.000,00 kn.
C. NAZIV DRUŠTVA: KUTJEVAČKI PODRUM D.O.O. OIB: 36267825199
    ADRESA SJEDIŠTA DRUŠTVA: Zdenka Turkovića 1, Kutjevo, RH Temeljni kapital 20.000,00 kn.
D. NAZIV DRUŠTVA: PAPUK D.O.O. .OIB: 10395696283
  ADRESA SJEDIŠTA DRUŠTVA: Industrijska 9, Požega, RH Temeljni kapital 20.000,00 kn.
E. NAZIV DRUŠTVA: MELLITA - PČELARSKA CENTRALA D.O.O. OIB: 69223042823
   ADRESA SJEDIŠTA DRUŠTVA: Petrovinska bb, Velika Gorica, RH Temeljni kapital 9.108.900 kn.
F. NAZIV DRUŠTVA: ĐAKOVAČKA VINA D.D. OIB: 72212121406
10. Nominalna vrijednost dionice 50 kn.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</si>
</sst>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M3" sqref="M3"/>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44197</v>
      </c>
      <c r="F4" s="184"/>
      <c r="G4" s="53" t="s">
        <v>0</v>
      </c>
      <c r="H4" s="183">
        <v>44377</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333</v>
      </c>
      <c r="B10" s="173"/>
      <c r="C10" s="173"/>
      <c r="D10" s="173"/>
      <c r="E10" s="173"/>
      <c r="F10" s="173"/>
      <c r="G10" s="173"/>
      <c r="H10" s="173"/>
      <c r="I10" s="173"/>
      <c r="J10" s="66"/>
    </row>
    <row r="11" spans="1:20" ht="24.6" customHeight="1" x14ac:dyDescent="0.25">
      <c r="A11" s="160" t="s">
        <v>310</v>
      </c>
      <c r="B11" s="174"/>
      <c r="C11" s="166" t="s">
        <v>449</v>
      </c>
      <c r="D11" s="167"/>
      <c r="E11" s="67"/>
      <c r="F11" s="132" t="s">
        <v>334</v>
      </c>
      <c r="G11" s="170"/>
      <c r="H11" s="148" t="s">
        <v>450</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451</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452</v>
      </c>
      <c r="D15" s="167"/>
      <c r="E15" s="171"/>
      <c r="F15" s="162"/>
      <c r="G15" s="73" t="s">
        <v>335</v>
      </c>
      <c r="H15" s="148" t="s">
        <v>453</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454</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455</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34340</v>
      </c>
      <c r="D21" s="149"/>
      <c r="E21" s="138"/>
      <c r="F21" s="138"/>
      <c r="G21" s="139" t="s">
        <v>456</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457</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458</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459</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585</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338</v>
      </c>
      <c r="D31" s="159" t="s">
        <v>337</v>
      </c>
      <c r="E31" s="146"/>
      <c r="F31" s="146"/>
      <c r="G31" s="146"/>
      <c r="H31" s="82"/>
      <c r="I31" s="83" t="s">
        <v>338</v>
      </c>
      <c r="J31" s="84" t="s">
        <v>339</v>
      </c>
    </row>
    <row r="32" spans="1:10" x14ac:dyDescent="0.25">
      <c r="A32" s="160"/>
      <c r="B32" s="161"/>
      <c r="C32" s="85"/>
      <c r="D32" s="53"/>
      <c r="E32" s="162"/>
      <c r="F32" s="162"/>
      <c r="G32" s="162"/>
      <c r="H32" s="162"/>
      <c r="I32" s="80"/>
      <c r="J32" s="81"/>
    </row>
    <row r="33" spans="1:10" x14ac:dyDescent="0.25">
      <c r="A33" s="160" t="s">
        <v>327</v>
      </c>
      <c r="B33" s="161"/>
      <c r="C33" s="78" t="s">
        <v>341</v>
      </c>
      <c r="D33" s="159"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343</v>
      </c>
    </row>
    <row r="49" spans="1:10" x14ac:dyDescent="0.25">
      <c r="A49" s="89"/>
      <c r="B49" s="77"/>
      <c r="C49" s="77"/>
      <c r="D49" s="70"/>
      <c r="E49" s="138"/>
      <c r="F49" s="138"/>
      <c r="G49" s="152"/>
      <c r="H49" s="152"/>
      <c r="I49" s="70"/>
      <c r="J49" s="90" t="s">
        <v>344</v>
      </c>
    </row>
    <row r="50" spans="1:10" ht="14.45" customHeight="1" x14ac:dyDescent="0.25">
      <c r="A50" s="131" t="s">
        <v>320</v>
      </c>
      <c r="B50" s="132"/>
      <c r="C50" s="148" t="s">
        <v>344</v>
      </c>
      <c r="D50" s="149"/>
      <c r="E50" s="150" t="s">
        <v>345</v>
      </c>
      <c r="F50" s="151"/>
      <c r="G50" s="139"/>
      <c r="H50" s="140"/>
      <c r="I50" s="140"/>
      <c r="J50" s="141"/>
    </row>
    <row r="51" spans="1:10" x14ac:dyDescent="0.25">
      <c r="A51" s="89"/>
      <c r="B51" s="77"/>
      <c r="C51" s="152"/>
      <c r="D51" s="152"/>
      <c r="E51" s="138"/>
      <c r="F51" s="138"/>
      <c r="G51" s="153" t="s">
        <v>346</v>
      </c>
      <c r="H51" s="153"/>
      <c r="I51" s="153"/>
      <c r="J51" s="61"/>
    </row>
    <row r="52" spans="1:10" ht="13.9" customHeight="1" x14ac:dyDescent="0.25">
      <c r="A52" s="131" t="s">
        <v>321</v>
      </c>
      <c r="B52" s="132"/>
      <c r="C52" s="139" t="s">
        <v>460</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461</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462</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347</v>
      </c>
      <c r="B58" s="132"/>
      <c r="C58" s="133" t="s">
        <v>463</v>
      </c>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t="s">
        <v>464</v>
      </c>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I133" sqref="I13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465</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466</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303376122</v>
      </c>
      <c r="I9" s="23">
        <f>I10+I17+I27+I38+I43</f>
        <v>297135457</v>
      </c>
    </row>
    <row r="10" spans="1:9" ht="12.75" customHeight="1" x14ac:dyDescent="0.2">
      <c r="A10" s="193" t="s">
        <v>5</v>
      </c>
      <c r="B10" s="193"/>
      <c r="C10" s="193"/>
      <c r="D10" s="193"/>
      <c r="E10" s="193"/>
      <c r="F10" s="193"/>
      <c r="G10" s="15">
        <v>3</v>
      </c>
      <c r="H10" s="23">
        <f>H11+H12+H13+H14+H15+H16</f>
        <v>0</v>
      </c>
      <c r="I10" s="23">
        <f>I11+I12+I13+I14+I15+I16</f>
        <v>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3" t="s">
        <v>12</v>
      </c>
      <c r="B17" s="193"/>
      <c r="C17" s="193"/>
      <c r="D17" s="193"/>
      <c r="E17" s="193"/>
      <c r="F17" s="193"/>
      <c r="G17" s="15">
        <v>10</v>
      </c>
      <c r="H17" s="23">
        <f>H18+H19+H20+H21+H22+H23+H24+H25+H26</f>
        <v>226161552</v>
      </c>
      <c r="I17" s="23">
        <f>I18+I19+I20+I21+I22+I23+I24+I25+I26</f>
        <v>219165242</v>
      </c>
    </row>
    <row r="18" spans="1:9" ht="12.75" customHeight="1" x14ac:dyDescent="0.2">
      <c r="A18" s="189" t="s">
        <v>13</v>
      </c>
      <c r="B18" s="189"/>
      <c r="C18" s="189"/>
      <c r="D18" s="189"/>
      <c r="E18" s="189"/>
      <c r="F18" s="189"/>
      <c r="G18" s="14">
        <v>11</v>
      </c>
      <c r="H18" s="22">
        <v>20684802</v>
      </c>
      <c r="I18" s="22">
        <v>20684802</v>
      </c>
    </row>
    <row r="19" spans="1:9" ht="12.75" customHeight="1" x14ac:dyDescent="0.2">
      <c r="A19" s="189" t="s">
        <v>14</v>
      </c>
      <c r="B19" s="189"/>
      <c r="C19" s="189"/>
      <c r="D19" s="189"/>
      <c r="E19" s="189"/>
      <c r="F19" s="189"/>
      <c r="G19" s="14">
        <v>12</v>
      </c>
      <c r="H19" s="22">
        <v>77950272</v>
      </c>
      <c r="I19" s="22">
        <v>78115128</v>
      </c>
    </row>
    <row r="20" spans="1:9" ht="12.75" customHeight="1" x14ac:dyDescent="0.2">
      <c r="A20" s="189" t="s">
        <v>15</v>
      </c>
      <c r="B20" s="189"/>
      <c r="C20" s="189"/>
      <c r="D20" s="189"/>
      <c r="E20" s="189"/>
      <c r="F20" s="189"/>
      <c r="G20" s="14">
        <v>13</v>
      </c>
      <c r="H20" s="22">
        <v>40715233</v>
      </c>
      <c r="I20" s="22">
        <v>41137284</v>
      </c>
    </row>
    <row r="21" spans="1:9" ht="12.75" customHeight="1" x14ac:dyDescent="0.2">
      <c r="A21" s="189" t="s">
        <v>16</v>
      </c>
      <c r="B21" s="189"/>
      <c r="C21" s="189"/>
      <c r="D21" s="189"/>
      <c r="E21" s="189"/>
      <c r="F21" s="189"/>
      <c r="G21" s="14">
        <v>14</v>
      </c>
      <c r="H21" s="22">
        <v>8611842</v>
      </c>
      <c r="I21" s="22">
        <v>6965315</v>
      </c>
    </row>
    <row r="22" spans="1:9" ht="12.75" customHeight="1" x14ac:dyDescent="0.2">
      <c r="A22" s="189" t="s">
        <v>17</v>
      </c>
      <c r="B22" s="189"/>
      <c r="C22" s="189"/>
      <c r="D22" s="189"/>
      <c r="E22" s="189"/>
      <c r="F22" s="189"/>
      <c r="G22" s="14">
        <v>15</v>
      </c>
      <c r="H22" s="22">
        <v>31459518</v>
      </c>
      <c r="I22" s="22">
        <v>41690197</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45410178</v>
      </c>
      <c r="I24" s="22">
        <v>30572516</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1329707</v>
      </c>
      <c r="I26" s="22">
        <v>0</v>
      </c>
    </row>
    <row r="27" spans="1:9" ht="12.75" customHeight="1" x14ac:dyDescent="0.2">
      <c r="A27" s="193" t="s">
        <v>22</v>
      </c>
      <c r="B27" s="193"/>
      <c r="C27" s="193"/>
      <c r="D27" s="193"/>
      <c r="E27" s="193"/>
      <c r="F27" s="193"/>
      <c r="G27" s="15">
        <v>20</v>
      </c>
      <c r="H27" s="23">
        <f>SUM(H28:H37)</f>
        <v>77135801</v>
      </c>
      <c r="I27" s="23">
        <f>SUM(I28:I37)</f>
        <v>77891446</v>
      </c>
    </row>
    <row r="28" spans="1:9" ht="12.75" customHeight="1" x14ac:dyDescent="0.2">
      <c r="A28" s="189" t="s">
        <v>23</v>
      </c>
      <c r="B28" s="189"/>
      <c r="C28" s="189"/>
      <c r="D28" s="189"/>
      <c r="E28" s="189"/>
      <c r="F28" s="189"/>
      <c r="G28" s="14">
        <v>21</v>
      </c>
      <c r="H28" s="22">
        <v>77106401</v>
      </c>
      <c r="I28" s="22">
        <v>77862046</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29400</v>
      </c>
      <c r="I31" s="22">
        <v>29400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78769</v>
      </c>
      <c r="I38" s="23">
        <f>I39+I40+I41+I42</f>
        <v>78769</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78769</v>
      </c>
      <c r="I41" s="22">
        <v>78769</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228120168</v>
      </c>
      <c r="I44" s="23">
        <f>I45+I53+I60+I70</f>
        <v>234659303</v>
      </c>
    </row>
    <row r="45" spans="1:9" ht="12.75" customHeight="1" x14ac:dyDescent="0.2">
      <c r="A45" s="193" t="s">
        <v>39</v>
      </c>
      <c r="B45" s="193"/>
      <c r="C45" s="193"/>
      <c r="D45" s="193"/>
      <c r="E45" s="193"/>
      <c r="F45" s="193"/>
      <c r="G45" s="15">
        <v>38</v>
      </c>
      <c r="H45" s="23">
        <f>SUM(H46:H52)</f>
        <v>149421897</v>
      </c>
      <c r="I45" s="23">
        <f>SUM(I46:I52)</f>
        <v>134707336</v>
      </c>
    </row>
    <row r="46" spans="1:9" ht="12.75" customHeight="1" x14ac:dyDescent="0.2">
      <c r="A46" s="189" t="s">
        <v>40</v>
      </c>
      <c r="B46" s="189"/>
      <c r="C46" s="189"/>
      <c r="D46" s="189"/>
      <c r="E46" s="189"/>
      <c r="F46" s="189"/>
      <c r="G46" s="14">
        <v>39</v>
      </c>
      <c r="H46" s="22">
        <v>5431757</v>
      </c>
      <c r="I46" s="22">
        <v>7456653</v>
      </c>
    </row>
    <row r="47" spans="1:9" ht="12.75" customHeight="1" x14ac:dyDescent="0.2">
      <c r="A47" s="189" t="s">
        <v>41</v>
      </c>
      <c r="B47" s="189"/>
      <c r="C47" s="189"/>
      <c r="D47" s="189"/>
      <c r="E47" s="189"/>
      <c r="F47" s="189"/>
      <c r="G47" s="14">
        <v>40</v>
      </c>
      <c r="H47" s="22">
        <v>65436050</v>
      </c>
      <c r="I47" s="22">
        <v>82678444</v>
      </c>
    </row>
    <row r="48" spans="1:9" ht="12.75" customHeight="1" x14ac:dyDescent="0.2">
      <c r="A48" s="189" t="s">
        <v>42</v>
      </c>
      <c r="B48" s="189"/>
      <c r="C48" s="189"/>
      <c r="D48" s="189"/>
      <c r="E48" s="189"/>
      <c r="F48" s="189"/>
      <c r="G48" s="14">
        <v>41</v>
      </c>
      <c r="H48" s="22">
        <v>54756123</v>
      </c>
      <c r="I48" s="22">
        <v>18555163</v>
      </c>
    </row>
    <row r="49" spans="1:9" ht="12.75" customHeight="1" x14ac:dyDescent="0.2">
      <c r="A49" s="189" t="s">
        <v>43</v>
      </c>
      <c r="B49" s="189"/>
      <c r="C49" s="189"/>
      <c r="D49" s="189"/>
      <c r="E49" s="189"/>
      <c r="F49" s="189"/>
      <c r="G49" s="14">
        <v>42</v>
      </c>
      <c r="H49" s="22">
        <v>10652131</v>
      </c>
      <c r="I49" s="22">
        <v>12871240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13145836</v>
      </c>
      <c r="I51" s="22">
        <v>13145836</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50245246</v>
      </c>
      <c r="I53" s="23">
        <f>SUM(I54:I59)</f>
        <v>63579391</v>
      </c>
    </row>
    <row r="54" spans="1:9" ht="12.75" customHeight="1" x14ac:dyDescent="0.2">
      <c r="A54" s="189" t="s">
        <v>48</v>
      </c>
      <c r="B54" s="189"/>
      <c r="C54" s="189"/>
      <c r="D54" s="189"/>
      <c r="E54" s="189"/>
      <c r="F54" s="189"/>
      <c r="G54" s="14">
        <v>47</v>
      </c>
      <c r="H54" s="22">
        <v>4496097</v>
      </c>
      <c r="I54" s="22">
        <v>5228839</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36344677</v>
      </c>
      <c r="I56" s="22">
        <v>57339309</v>
      </c>
    </row>
    <row r="57" spans="1:9" ht="12.75" customHeight="1" x14ac:dyDescent="0.2">
      <c r="A57" s="189" t="s">
        <v>51</v>
      </c>
      <c r="B57" s="189"/>
      <c r="C57" s="189"/>
      <c r="D57" s="189"/>
      <c r="E57" s="189"/>
      <c r="F57" s="189"/>
      <c r="G57" s="14">
        <v>50</v>
      </c>
      <c r="H57" s="22">
        <v>27235</v>
      </c>
      <c r="I57" s="22">
        <v>86066</v>
      </c>
    </row>
    <row r="58" spans="1:9" ht="12.75" customHeight="1" x14ac:dyDescent="0.2">
      <c r="A58" s="189" t="s">
        <v>52</v>
      </c>
      <c r="B58" s="189"/>
      <c r="C58" s="189"/>
      <c r="D58" s="189"/>
      <c r="E58" s="189"/>
      <c r="F58" s="189"/>
      <c r="G58" s="14">
        <v>51</v>
      </c>
      <c r="H58" s="22">
        <v>9367042</v>
      </c>
      <c r="I58" s="22">
        <v>915969</v>
      </c>
    </row>
    <row r="59" spans="1:9" ht="12.75" customHeight="1" x14ac:dyDescent="0.2">
      <c r="A59" s="189" t="s">
        <v>53</v>
      </c>
      <c r="B59" s="189"/>
      <c r="C59" s="189"/>
      <c r="D59" s="189"/>
      <c r="E59" s="189"/>
      <c r="F59" s="189"/>
      <c r="G59" s="14">
        <v>52</v>
      </c>
      <c r="H59" s="22">
        <v>10195</v>
      </c>
      <c r="I59" s="22">
        <v>9208</v>
      </c>
    </row>
    <row r="60" spans="1:9" ht="12.75" customHeight="1" x14ac:dyDescent="0.2">
      <c r="A60" s="193" t="s">
        <v>54</v>
      </c>
      <c r="B60" s="193"/>
      <c r="C60" s="193"/>
      <c r="D60" s="193"/>
      <c r="E60" s="193"/>
      <c r="F60" s="193"/>
      <c r="G60" s="15">
        <v>53</v>
      </c>
      <c r="H60" s="23">
        <f>SUM(H61:H69)</f>
        <v>6722337</v>
      </c>
      <c r="I60" s="23">
        <f>SUM(I61:I69)</f>
        <v>4085605</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6553805</v>
      </c>
      <c r="I63" s="22">
        <v>3909990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7148</v>
      </c>
      <c r="I67" s="22">
        <v>11037</v>
      </c>
    </row>
    <row r="68" spans="1:9" ht="12.75" customHeight="1" x14ac:dyDescent="0.2">
      <c r="A68" s="189" t="s">
        <v>30</v>
      </c>
      <c r="B68" s="189"/>
      <c r="C68" s="189"/>
      <c r="D68" s="189"/>
      <c r="E68" s="189"/>
      <c r="F68" s="189"/>
      <c r="G68" s="14">
        <v>61</v>
      </c>
      <c r="H68" s="22">
        <v>161384</v>
      </c>
      <c r="I68" s="22">
        <v>164578</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21730688</v>
      </c>
      <c r="I70" s="22">
        <v>32286971</v>
      </c>
    </row>
    <row r="71" spans="1:9" ht="12.75" customHeight="1" x14ac:dyDescent="0.2">
      <c r="A71" s="190" t="s">
        <v>58</v>
      </c>
      <c r="B71" s="190"/>
      <c r="C71" s="190"/>
      <c r="D71" s="190"/>
      <c r="E71" s="190"/>
      <c r="F71" s="190"/>
      <c r="G71" s="14">
        <v>64</v>
      </c>
      <c r="H71" s="22">
        <v>842771</v>
      </c>
      <c r="I71" s="22">
        <v>1619707</v>
      </c>
    </row>
    <row r="72" spans="1:9" ht="12.75" customHeight="1" x14ac:dyDescent="0.2">
      <c r="A72" s="191" t="s">
        <v>305</v>
      </c>
      <c r="B72" s="191"/>
      <c r="C72" s="191"/>
      <c r="D72" s="191"/>
      <c r="E72" s="191"/>
      <c r="F72" s="191"/>
      <c r="G72" s="15">
        <v>65</v>
      </c>
      <c r="H72" s="23">
        <f>H8+H9+H44+H71</f>
        <v>532339061</v>
      </c>
      <c r="I72" s="23">
        <f>I8+I9+I44+I71</f>
        <v>533414467</v>
      </c>
    </row>
    <row r="73" spans="1:9" ht="12.75" customHeight="1" x14ac:dyDescent="0.2">
      <c r="A73" s="190" t="s">
        <v>59</v>
      </c>
      <c r="B73" s="190"/>
      <c r="C73" s="190"/>
      <c r="D73" s="190"/>
      <c r="E73" s="190"/>
      <c r="F73" s="190"/>
      <c r="G73" s="14">
        <v>66</v>
      </c>
      <c r="H73" s="22">
        <v>122853430</v>
      </c>
      <c r="I73" s="22">
        <v>117971550</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2">
        <f>H76+H77+H78+H84+H85+H91+H94+H97</f>
        <v>403554572</v>
      </c>
      <c r="I75" s="102">
        <f>I76+I77+I78+I84+I85+I91+I94+I97</f>
        <v>429261696</v>
      </c>
    </row>
    <row r="76" spans="1:9" ht="12.75" customHeight="1" x14ac:dyDescent="0.2">
      <c r="A76" s="189" t="s">
        <v>61</v>
      </c>
      <c r="B76" s="189"/>
      <c r="C76" s="189"/>
      <c r="D76" s="189"/>
      <c r="E76" s="189"/>
      <c r="F76" s="189"/>
      <c r="G76" s="14">
        <v>68</v>
      </c>
      <c r="H76" s="22">
        <v>355321450</v>
      </c>
      <c r="I76" s="22">
        <v>355321450</v>
      </c>
    </row>
    <row r="77" spans="1:9" ht="12.75" customHeight="1" x14ac:dyDescent="0.2">
      <c r="A77" s="189" t="s">
        <v>62</v>
      </c>
      <c r="B77" s="189"/>
      <c r="C77" s="189"/>
      <c r="D77" s="189"/>
      <c r="E77" s="189"/>
      <c r="F77" s="189"/>
      <c r="G77" s="14">
        <v>69</v>
      </c>
      <c r="H77" s="22">
        <v>0</v>
      </c>
      <c r="I77" s="22">
        <v>0</v>
      </c>
    </row>
    <row r="78" spans="1:9" ht="12.75" customHeight="1" x14ac:dyDescent="0.2">
      <c r="A78" s="193" t="s">
        <v>63</v>
      </c>
      <c r="B78" s="193"/>
      <c r="C78" s="193"/>
      <c r="D78" s="193"/>
      <c r="E78" s="193"/>
      <c r="F78" s="193"/>
      <c r="G78" s="15">
        <v>70</v>
      </c>
      <c r="H78" s="102">
        <f>SUM(H79:H83)</f>
        <v>2241321</v>
      </c>
      <c r="I78" s="102">
        <f>SUM(I79:I83)</f>
        <v>3363585</v>
      </c>
    </row>
    <row r="79" spans="1:9" ht="12.75" customHeight="1" x14ac:dyDescent="0.2">
      <c r="A79" s="189" t="s">
        <v>64</v>
      </c>
      <c r="B79" s="189"/>
      <c r="C79" s="189"/>
      <c r="D79" s="189"/>
      <c r="E79" s="189"/>
      <c r="F79" s="189"/>
      <c r="G79" s="14">
        <v>71</v>
      </c>
      <c r="H79" s="22">
        <v>2241321</v>
      </c>
      <c r="I79" s="22">
        <v>3363585</v>
      </c>
    </row>
    <row r="80" spans="1:9" ht="12.75" customHeight="1" x14ac:dyDescent="0.2">
      <c r="A80" s="189" t="s">
        <v>65</v>
      </c>
      <c r="B80" s="189"/>
      <c r="C80" s="189"/>
      <c r="D80" s="189"/>
      <c r="E80" s="189"/>
      <c r="F80" s="189"/>
      <c r="G80" s="14">
        <v>72</v>
      </c>
      <c r="H80" s="22">
        <v>8700</v>
      </c>
      <c r="I80" s="22">
        <v>8700</v>
      </c>
    </row>
    <row r="81" spans="1:9" ht="12.75" customHeight="1" x14ac:dyDescent="0.2">
      <c r="A81" s="189" t="s">
        <v>66</v>
      </c>
      <c r="B81" s="189"/>
      <c r="C81" s="189"/>
      <c r="D81" s="189"/>
      <c r="E81" s="189"/>
      <c r="F81" s="189"/>
      <c r="G81" s="14">
        <v>73</v>
      </c>
      <c r="H81" s="22">
        <v>-8700</v>
      </c>
      <c r="I81" s="22">
        <v>-8700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192" t="s">
        <v>69</v>
      </c>
      <c r="B84" s="192"/>
      <c r="C84" s="192"/>
      <c r="D84" s="192"/>
      <c r="E84" s="192"/>
      <c r="F84" s="192"/>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23546517</v>
      </c>
      <c r="I91" s="23">
        <f>I92-I93</f>
        <v>44869537</v>
      </c>
    </row>
    <row r="92" spans="1:9" ht="12.75" customHeight="1" x14ac:dyDescent="0.2">
      <c r="A92" s="189" t="s">
        <v>72</v>
      </c>
      <c r="B92" s="189"/>
      <c r="C92" s="189"/>
      <c r="D92" s="189"/>
      <c r="E92" s="189"/>
      <c r="F92" s="189"/>
      <c r="G92" s="14">
        <v>84</v>
      </c>
      <c r="H92" s="22">
        <v>23546517</v>
      </c>
      <c r="I92" s="22">
        <v>44869537</v>
      </c>
    </row>
    <row r="93" spans="1:9" ht="12.75" customHeight="1" x14ac:dyDescent="0.2">
      <c r="A93" s="189" t="s">
        <v>73</v>
      </c>
      <c r="B93" s="189"/>
      <c r="C93" s="189"/>
      <c r="D93" s="189"/>
      <c r="E93" s="189"/>
      <c r="F93" s="189"/>
      <c r="G93" s="14">
        <v>85</v>
      </c>
      <c r="H93" s="22">
        <v>0</v>
      </c>
      <c r="I93" s="22">
        <v>0</v>
      </c>
    </row>
    <row r="94" spans="1:9" ht="12.75" customHeight="1" x14ac:dyDescent="0.2">
      <c r="A94" s="193" t="s">
        <v>354</v>
      </c>
      <c r="B94" s="193"/>
      <c r="C94" s="193"/>
      <c r="D94" s="193"/>
      <c r="E94" s="193"/>
      <c r="F94" s="193"/>
      <c r="G94" s="15">
        <v>86</v>
      </c>
      <c r="H94" s="23">
        <f>H95-H96</f>
        <v>22445284</v>
      </c>
      <c r="I94" s="23">
        <f>I95-I96</f>
        <v>25707124</v>
      </c>
    </row>
    <row r="95" spans="1:9" ht="12.75" customHeight="1" x14ac:dyDescent="0.2">
      <c r="A95" s="189" t="s">
        <v>74</v>
      </c>
      <c r="B95" s="189"/>
      <c r="C95" s="189"/>
      <c r="D95" s="189"/>
      <c r="E95" s="189"/>
      <c r="F95" s="189"/>
      <c r="G95" s="14">
        <v>87</v>
      </c>
      <c r="H95" s="22">
        <v>22445284</v>
      </c>
      <c r="I95" s="22">
        <v>25707124</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10416338</v>
      </c>
      <c r="I98" s="23">
        <f>SUM(I99:I104)</f>
        <v>7066933</v>
      </c>
    </row>
    <row r="99" spans="1:9" ht="12.75" customHeight="1" x14ac:dyDescent="0.2">
      <c r="A99" s="189" t="s">
        <v>77</v>
      </c>
      <c r="B99" s="189"/>
      <c r="C99" s="189"/>
      <c r="D99" s="189"/>
      <c r="E99" s="189"/>
      <c r="F99" s="189"/>
      <c r="G99" s="14">
        <v>91</v>
      </c>
      <c r="H99" s="22">
        <v>8783161</v>
      </c>
      <c r="I99" s="22">
        <v>5433756</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1633177</v>
      </c>
      <c r="I101" s="22">
        <v>1633177</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37675079</v>
      </c>
      <c r="I105" s="23">
        <f>SUM(I106:I116)</f>
        <v>27886470</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37675079</v>
      </c>
      <c r="I111" s="22">
        <v>27886470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64892656</v>
      </c>
      <c r="I117" s="23">
        <f>SUM(I118:I131)</f>
        <v>56288148</v>
      </c>
    </row>
    <row r="118" spans="1:9" ht="12.75" customHeight="1" x14ac:dyDescent="0.2">
      <c r="A118" s="189" t="s">
        <v>83</v>
      </c>
      <c r="B118" s="189"/>
      <c r="C118" s="189"/>
      <c r="D118" s="189"/>
      <c r="E118" s="189"/>
      <c r="F118" s="189"/>
      <c r="G118" s="14">
        <v>110</v>
      </c>
      <c r="H118" s="22">
        <v>189176</v>
      </c>
      <c r="I118" s="22">
        <v>190107</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46031887</v>
      </c>
      <c r="I123" s="22">
        <v>33148690</v>
      </c>
    </row>
    <row r="124" spans="1:9" ht="12.75" customHeight="1" x14ac:dyDescent="0.2">
      <c r="A124" s="189" t="s">
        <v>89</v>
      </c>
      <c r="B124" s="189"/>
      <c r="C124" s="189"/>
      <c r="D124" s="189"/>
      <c r="E124" s="189"/>
      <c r="F124" s="189"/>
      <c r="G124" s="14">
        <v>116</v>
      </c>
      <c r="H124" s="22">
        <v>113137</v>
      </c>
      <c r="I124" s="22">
        <v>88320</v>
      </c>
    </row>
    <row r="125" spans="1:9" ht="12.75" customHeight="1" x14ac:dyDescent="0.2">
      <c r="A125" s="189" t="s">
        <v>90</v>
      </c>
      <c r="B125" s="189"/>
      <c r="C125" s="189"/>
      <c r="D125" s="189"/>
      <c r="E125" s="189"/>
      <c r="F125" s="189"/>
      <c r="G125" s="14">
        <v>117</v>
      </c>
      <c r="H125" s="22">
        <v>9719311</v>
      </c>
      <c r="I125" s="22">
        <v>16057359</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6308427</v>
      </c>
      <c r="I127" s="22">
        <v>5810587</v>
      </c>
    </row>
    <row r="128" spans="1:9" x14ac:dyDescent="0.2">
      <c r="A128" s="189" t="s">
        <v>95</v>
      </c>
      <c r="B128" s="189"/>
      <c r="C128" s="189"/>
      <c r="D128" s="189"/>
      <c r="E128" s="189"/>
      <c r="F128" s="189"/>
      <c r="G128" s="14">
        <v>120</v>
      </c>
      <c r="H128" s="22">
        <v>2530718</v>
      </c>
      <c r="I128" s="22">
        <v>993085</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0</v>
      </c>
      <c r="I131" s="22">
        <v>0</v>
      </c>
    </row>
    <row r="132" spans="1:9" ht="22.15" customHeight="1" x14ac:dyDescent="0.2">
      <c r="A132" s="190" t="s">
        <v>99</v>
      </c>
      <c r="B132" s="190"/>
      <c r="C132" s="190"/>
      <c r="D132" s="190"/>
      <c r="E132" s="190"/>
      <c r="F132" s="190"/>
      <c r="G132" s="14">
        <v>124</v>
      </c>
      <c r="H132" s="22">
        <v>15800416</v>
      </c>
      <c r="I132" s="22">
        <v>12911220</v>
      </c>
    </row>
    <row r="133" spans="1:9" ht="12.75" customHeight="1" x14ac:dyDescent="0.2">
      <c r="A133" s="191" t="s">
        <v>359</v>
      </c>
      <c r="B133" s="191"/>
      <c r="C133" s="191"/>
      <c r="D133" s="191"/>
      <c r="E133" s="191"/>
      <c r="F133" s="191"/>
      <c r="G133" s="15">
        <v>125</v>
      </c>
      <c r="H133" s="23">
        <f>H75+H98+H105+H117+H132</f>
        <v>532339061</v>
      </c>
      <c r="I133" s="23">
        <f>I75+I98+I105+I117+I132</f>
        <v>533414467</v>
      </c>
    </row>
    <row r="134" spans="1:9" x14ac:dyDescent="0.2">
      <c r="A134" s="190" t="s">
        <v>100</v>
      </c>
      <c r="B134" s="190"/>
      <c r="C134" s="190"/>
      <c r="D134" s="190"/>
      <c r="E134" s="190"/>
      <c r="F134" s="190"/>
      <c r="G134" s="14">
        <v>126</v>
      </c>
      <c r="H134" s="22">
        <v>122853430</v>
      </c>
      <c r="I134" s="22">
        <v>117971550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K13" sqref="K13"/>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467</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466</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360</v>
      </c>
      <c r="B8" s="221"/>
      <c r="C8" s="221"/>
      <c r="D8" s="221"/>
      <c r="E8" s="221"/>
      <c r="F8" s="221"/>
      <c r="G8" s="15">
        <v>1</v>
      </c>
      <c r="H8" s="107">
        <f>SUM(H9:H13)</f>
        <v>149152291</v>
      </c>
      <c r="I8" s="107">
        <f>SUM(I9:I13)</f>
        <v>64001571</v>
      </c>
      <c r="J8" s="107">
        <f>SUM(J9:J13)</f>
        <v>148790074</v>
      </c>
      <c r="K8" s="107">
        <f>SUM(K9:K13)</f>
        <v>77081429</v>
      </c>
    </row>
    <row r="9" spans="1:11" ht="12.75" customHeight="1" x14ac:dyDescent="0.2">
      <c r="A9" s="189" t="s">
        <v>115</v>
      </c>
      <c r="B9" s="189"/>
      <c r="C9" s="189"/>
      <c r="D9" s="189"/>
      <c r="E9" s="189"/>
      <c r="F9" s="189"/>
      <c r="G9" s="14">
        <v>2</v>
      </c>
      <c r="H9" s="108">
        <v>4069003</v>
      </c>
      <c r="I9" s="108">
        <v>2301336</v>
      </c>
      <c r="J9" s="108">
        <v>7177659</v>
      </c>
      <c r="K9" s="108">
        <v>4019315</v>
      </c>
    </row>
    <row r="10" spans="1:11" ht="12.75" customHeight="1" x14ac:dyDescent="0.2">
      <c r="A10" s="189" t="s">
        <v>116</v>
      </c>
      <c r="B10" s="189"/>
      <c r="C10" s="189"/>
      <c r="D10" s="189"/>
      <c r="E10" s="189"/>
      <c r="F10" s="189"/>
      <c r="G10" s="14">
        <v>3</v>
      </c>
      <c r="H10" s="108">
        <v>119998907</v>
      </c>
      <c r="I10" s="108">
        <v>54902573</v>
      </c>
      <c r="J10" s="108">
        <v>134292709</v>
      </c>
      <c r="K10" s="108">
        <v>69271013</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110309</v>
      </c>
      <c r="I12" s="108">
        <v>64585</v>
      </c>
      <c r="J12" s="108">
        <v>246687</v>
      </c>
      <c r="K12" s="108">
        <v>129135</v>
      </c>
    </row>
    <row r="13" spans="1:11" ht="12.75" customHeight="1" x14ac:dyDescent="0.2">
      <c r="A13" s="189" t="s">
        <v>119</v>
      </c>
      <c r="B13" s="189"/>
      <c r="C13" s="189"/>
      <c r="D13" s="189"/>
      <c r="E13" s="189"/>
      <c r="F13" s="189"/>
      <c r="G13" s="14">
        <v>6</v>
      </c>
      <c r="H13" s="108">
        <v>24974072</v>
      </c>
      <c r="I13" s="108">
        <v>6733077</v>
      </c>
      <c r="J13" s="108">
        <v>7073019</v>
      </c>
      <c r="K13" s="108">
        <v>3661966</v>
      </c>
    </row>
    <row r="14" spans="1:11" ht="12.75" customHeight="1" x14ac:dyDescent="0.2">
      <c r="A14" s="221" t="s">
        <v>361</v>
      </c>
      <c r="B14" s="221"/>
      <c r="C14" s="221"/>
      <c r="D14" s="221"/>
      <c r="E14" s="221"/>
      <c r="F14" s="221"/>
      <c r="G14" s="15">
        <v>7</v>
      </c>
      <c r="H14" s="107">
        <f>H15+H16+H20+H24+H25+H26+H29+H36</f>
        <v>131443645</v>
      </c>
      <c r="I14" s="107">
        <f>I15+I16+I20+I24+I25+I26+I29+I36</f>
        <v>59416768</v>
      </c>
      <c r="J14" s="107">
        <f>J15+J16+J20+J24+J25+J26+J29+J36</f>
        <v>122097039</v>
      </c>
      <c r="K14" s="107">
        <f>K15+K16+K20+K24+K25+K26+K29+K36</f>
        <v>64183953</v>
      </c>
    </row>
    <row r="15" spans="1:11" ht="12.75" customHeight="1" x14ac:dyDescent="0.2">
      <c r="A15" s="189" t="s">
        <v>104</v>
      </c>
      <c r="B15" s="189"/>
      <c r="C15" s="189"/>
      <c r="D15" s="189"/>
      <c r="E15" s="189"/>
      <c r="F15" s="189"/>
      <c r="G15" s="14">
        <v>8</v>
      </c>
      <c r="H15" s="108">
        <v>29107666</v>
      </c>
      <c r="I15" s="108">
        <v>3652655</v>
      </c>
      <c r="J15" s="108">
        <v>18959695</v>
      </c>
      <c r="K15" s="108">
        <v>5377233</v>
      </c>
    </row>
    <row r="16" spans="1:11" ht="12.75" customHeight="1" x14ac:dyDescent="0.2">
      <c r="A16" s="193" t="s">
        <v>441</v>
      </c>
      <c r="B16" s="193"/>
      <c r="C16" s="193"/>
      <c r="D16" s="193"/>
      <c r="E16" s="193"/>
      <c r="F16" s="193"/>
      <c r="G16" s="15">
        <v>9</v>
      </c>
      <c r="H16" s="107">
        <f>SUM(H17:H19)</f>
        <v>58191040</v>
      </c>
      <c r="I16" s="107">
        <f>SUM(I17:I19)</f>
        <v>33181743</v>
      </c>
      <c r="J16" s="107">
        <f>SUM(J17:J19)</f>
        <v>63923450</v>
      </c>
      <c r="K16" s="107">
        <f>SUM(K17:K19)</f>
        <v>38757247</v>
      </c>
    </row>
    <row r="17" spans="1:11" ht="12.75" customHeight="1" x14ac:dyDescent="0.2">
      <c r="A17" s="224" t="s">
        <v>120</v>
      </c>
      <c r="B17" s="224"/>
      <c r="C17" s="224"/>
      <c r="D17" s="224"/>
      <c r="E17" s="224"/>
      <c r="F17" s="224"/>
      <c r="G17" s="14">
        <v>10</v>
      </c>
      <c r="H17" s="108">
        <v>27690557</v>
      </c>
      <c r="I17" s="108">
        <v>17842121</v>
      </c>
      <c r="J17" s="108">
        <v>27281825</v>
      </c>
      <c r="K17" s="108">
        <v>18198103</v>
      </c>
    </row>
    <row r="18" spans="1:11" ht="12.75" customHeight="1" x14ac:dyDescent="0.2">
      <c r="A18" s="224" t="s">
        <v>121</v>
      </c>
      <c r="B18" s="224"/>
      <c r="C18" s="224"/>
      <c r="D18" s="224"/>
      <c r="E18" s="224"/>
      <c r="F18" s="224"/>
      <c r="G18" s="14">
        <v>11</v>
      </c>
      <c r="H18" s="108">
        <v>22468581</v>
      </c>
      <c r="I18" s="108">
        <v>12117211</v>
      </c>
      <c r="J18" s="108">
        <v>27302601</v>
      </c>
      <c r="K18" s="108">
        <v>15716176</v>
      </c>
    </row>
    <row r="19" spans="1:11" ht="12.75" customHeight="1" x14ac:dyDescent="0.2">
      <c r="A19" s="224" t="s">
        <v>122</v>
      </c>
      <c r="B19" s="224"/>
      <c r="C19" s="224"/>
      <c r="D19" s="224"/>
      <c r="E19" s="224"/>
      <c r="F19" s="224"/>
      <c r="G19" s="14">
        <v>12</v>
      </c>
      <c r="H19" s="108">
        <v>8031902</v>
      </c>
      <c r="I19" s="108">
        <v>3222411</v>
      </c>
      <c r="J19" s="108">
        <v>9339024</v>
      </c>
      <c r="K19" s="108">
        <v>4842968</v>
      </c>
    </row>
    <row r="20" spans="1:11" ht="12.75" customHeight="1" x14ac:dyDescent="0.2">
      <c r="A20" s="193" t="s">
        <v>442</v>
      </c>
      <c r="B20" s="193"/>
      <c r="C20" s="193"/>
      <c r="D20" s="193"/>
      <c r="E20" s="193"/>
      <c r="F20" s="193"/>
      <c r="G20" s="15">
        <v>13</v>
      </c>
      <c r="H20" s="107">
        <f>SUM(H21:H23)</f>
        <v>27206249</v>
      </c>
      <c r="I20" s="107">
        <f>SUM(I21:I23)</f>
        <v>13586048</v>
      </c>
      <c r="J20" s="107">
        <f>SUM(J21:J23)</f>
        <v>25146526</v>
      </c>
      <c r="K20" s="107">
        <f>SUM(K21:K23)</f>
        <v>12896319</v>
      </c>
    </row>
    <row r="21" spans="1:11" ht="12.75" customHeight="1" x14ac:dyDescent="0.2">
      <c r="A21" s="224" t="s">
        <v>105</v>
      </c>
      <c r="B21" s="224"/>
      <c r="C21" s="224"/>
      <c r="D21" s="224"/>
      <c r="E21" s="224"/>
      <c r="F21" s="224"/>
      <c r="G21" s="14">
        <v>14</v>
      </c>
      <c r="H21" s="108">
        <v>18080444</v>
      </c>
      <c r="I21" s="108">
        <v>9048753</v>
      </c>
      <c r="J21" s="108">
        <v>16850636</v>
      </c>
      <c r="K21" s="108">
        <v>8635846</v>
      </c>
    </row>
    <row r="22" spans="1:11" ht="12.75" customHeight="1" x14ac:dyDescent="0.2">
      <c r="A22" s="224" t="s">
        <v>106</v>
      </c>
      <c r="B22" s="224"/>
      <c r="C22" s="224"/>
      <c r="D22" s="224"/>
      <c r="E22" s="224"/>
      <c r="F22" s="224"/>
      <c r="G22" s="14">
        <v>15</v>
      </c>
      <c r="H22" s="108">
        <v>5674322</v>
      </c>
      <c r="I22" s="108">
        <v>2823264</v>
      </c>
      <c r="J22" s="108">
        <v>5148903</v>
      </c>
      <c r="K22" s="108">
        <v>2654047</v>
      </c>
    </row>
    <row r="23" spans="1:11" ht="12.75" customHeight="1" x14ac:dyDescent="0.2">
      <c r="A23" s="224" t="s">
        <v>107</v>
      </c>
      <c r="B23" s="224"/>
      <c r="C23" s="224"/>
      <c r="D23" s="224"/>
      <c r="E23" s="224"/>
      <c r="F23" s="224"/>
      <c r="G23" s="14">
        <v>16</v>
      </c>
      <c r="H23" s="108">
        <v>3451483</v>
      </c>
      <c r="I23" s="108">
        <v>1714031</v>
      </c>
      <c r="J23" s="108">
        <v>3146987</v>
      </c>
      <c r="K23" s="108">
        <v>1606426</v>
      </c>
    </row>
    <row r="24" spans="1:11" ht="12.75" customHeight="1" x14ac:dyDescent="0.2">
      <c r="A24" s="189" t="s">
        <v>108</v>
      </c>
      <c r="B24" s="189"/>
      <c r="C24" s="189"/>
      <c r="D24" s="189"/>
      <c r="E24" s="189"/>
      <c r="F24" s="189"/>
      <c r="G24" s="14">
        <v>17</v>
      </c>
      <c r="H24" s="108">
        <v>6898161</v>
      </c>
      <c r="I24" s="108">
        <v>3458941</v>
      </c>
      <c r="J24" s="108">
        <v>7905064</v>
      </c>
      <c r="K24" s="108">
        <v>4017260</v>
      </c>
    </row>
    <row r="25" spans="1:11" ht="12.75" customHeight="1" x14ac:dyDescent="0.2">
      <c r="A25" s="189" t="s">
        <v>109</v>
      </c>
      <c r="B25" s="189"/>
      <c r="C25" s="189"/>
      <c r="D25" s="189"/>
      <c r="E25" s="189"/>
      <c r="F25" s="189"/>
      <c r="G25" s="14">
        <v>18</v>
      </c>
      <c r="H25" s="108">
        <v>7719715</v>
      </c>
      <c r="I25" s="108">
        <v>4514425</v>
      </c>
      <c r="J25" s="108">
        <v>5368775</v>
      </c>
      <c r="K25" s="108">
        <v>3082750</v>
      </c>
    </row>
    <row r="26" spans="1:11" ht="12.75" customHeight="1" x14ac:dyDescent="0.2">
      <c r="A26" s="193" t="s">
        <v>443</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2320814</v>
      </c>
      <c r="I36" s="108">
        <v>1022956</v>
      </c>
      <c r="J36" s="108">
        <v>793529</v>
      </c>
      <c r="K36" s="108">
        <v>53144</v>
      </c>
    </row>
    <row r="37" spans="1:11" ht="12.75" customHeight="1" x14ac:dyDescent="0.2">
      <c r="A37" s="221" t="s">
        <v>362</v>
      </c>
      <c r="B37" s="221"/>
      <c r="C37" s="221"/>
      <c r="D37" s="221"/>
      <c r="E37" s="221"/>
      <c r="F37" s="221"/>
      <c r="G37" s="15">
        <v>30</v>
      </c>
      <c r="H37" s="107">
        <f>SUM(H38:H47)</f>
        <v>405344</v>
      </c>
      <c r="I37" s="107">
        <f>SUM(I38:I47)</f>
        <v>135898</v>
      </c>
      <c r="J37" s="107">
        <f>SUM(J38:J47)</f>
        <v>150689</v>
      </c>
      <c r="K37" s="107">
        <f>SUM(K38:K47)</f>
        <v>42190</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141618</v>
      </c>
      <c r="I41" s="108">
        <v>60775</v>
      </c>
      <c r="J41" s="108">
        <v>57431</v>
      </c>
      <c r="K41" s="108">
        <v>21983</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262466</v>
      </c>
      <c r="I44" s="108">
        <v>74085</v>
      </c>
      <c r="J44" s="108">
        <v>92526</v>
      </c>
      <c r="K44" s="108">
        <v>20179</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1260</v>
      </c>
      <c r="I47" s="108">
        <v>1038</v>
      </c>
      <c r="J47" s="108">
        <v>732</v>
      </c>
      <c r="K47" s="108">
        <v>28</v>
      </c>
    </row>
    <row r="48" spans="1:11" ht="12.75" customHeight="1" x14ac:dyDescent="0.2">
      <c r="A48" s="221" t="s">
        <v>363</v>
      </c>
      <c r="B48" s="221"/>
      <c r="C48" s="221"/>
      <c r="D48" s="221"/>
      <c r="E48" s="221"/>
      <c r="F48" s="221"/>
      <c r="G48" s="15">
        <v>41</v>
      </c>
      <c r="H48" s="107">
        <f>SUM(H49:H55)</f>
        <v>1060860</v>
      </c>
      <c r="I48" s="107">
        <f>SUM(I49:I55)</f>
        <v>564930</v>
      </c>
      <c r="J48" s="107">
        <f>SUM(J49:J55)</f>
        <v>1136600</v>
      </c>
      <c r="K48" s="107">
        <f>SUM(K49:K55)</f>
        <v>665310</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924369</v>
      </c>
      <c r="I51" s="108">
        <v>437745</v>
      </c>
      <c r="J51" s="108">
        <v>1043607</v>
      </c>
      <c r="K51" s="108">
        <v>586250</v>
      </c>
    </row>
    <row r="52" spans="1:11" ht="12.75" customHeight="1" x14ac:dyDescent="0.2">
      <c r="A52" s="214" t="s">
        <v>144</v>
      </c>
      <c r="B52" s="214"/>
      <c r="C52" s="214"/>
      <c r="D52" s="214"/>
      <c r="E52" s="214"/>
      <c r="F52" s="214"/>
      <c r="G52" s="14">
        <v>45</v>
      </c>
      <c r="H52" s="108">
        <v>0</v>
      </c>
      <c r="I52" s="108">
        <v>0</v>
      </c>
      <c r="J52" s="108">
        <v>0</v>
      </c>
      <c r="K52" s="108">
        <v>0</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136491</v>
      </c>
      <c r="I55" s="108">
        <v>127185</v>
      </c>
      <c r="J55" s="108">
        <v>92993</v>
      </c>
      <c r="K55" s="108">
        <v>79060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364</v>
      </c>
      <c r="B60" s="221"/>
      <c r="C60" s="221"/>
      <c r="D60" s="221"/>
      <c r="E60" s="221"/>
      <c r="F60" s="221"/>
      <c r="G60" s="15">
        <v>53</v>
      </c>
      <c r="H60" s="107">
        <f>H8+H37+H56+H57</f>
        <v>149557635</v>
      </c>
      <c r="I60" s="107">
        <f t="shared" ref="I60:K60" si="0">I8+I37+I56+I57</f>
        <v>64137469</v>
      </c>
      <c r="J60" s="107">
        <f t="shared" si="0"/>
        <v>148940763</v>
      </c>
      <c r="K60" s="107">
        <f t="shared" si="0"/>
        <v>77123619</v>
      </c>
    </row>
    <row r="61" spans="1:11" ht="12.75" customHeight="1" x14ac:dyDescent="0.2">
      <c r="A61" s="221" t="s">
        <v>365</v>
      </c>
      <c r="B61" s="221"/>
      <c r="C61" s="221"/>
      <c r="D61" s="221"/>
      <c r="E61" s="221"/>
      <c r="F61" s="221"/>
      <c r="G61" s="15">
        <v>54</v>
      </c>
      <c r="H61" s="107">
        <f>H14+H48+H58+H59</f>
        <v>132504505</v>
      </c>
      <c r="I61" s="107">
        <f t="shared" ref="I61:K61" si="1">I14+I48+I58+I59</f>
        <v>59981698</v>
      </c>
      <c r="J61" s="107">
        <f t="shared" si="1"/>
        <v>123233639</v>
      </c>
      <c r="K61" s="107">
        <f t="shared" si="1"/>
        <v>64849263</v>
      </c>
    </row>
    <row r="62" spans="1:11" ht="12.75" customHeight="1" x14ac:dyDescent="0.2">
      <c r="A62" s="221" t="s">
        <v>366</v>
      </c>
      <c r="B62" s="221"/>
      <c r="C62" s="221"/>
      <c r="D62" s="221"/>
      <c r="E62" s="221"/>
      <c r="F62" s="221"/>
      <c r="G62" s="15">
        <v>55</v>
      </c>
      <c r="H62" s="107">
        <f>H60-H61</f>
        <v>17053130</v>
      </c>
      <c r="I62" s="107">
        <f t="shared" ref="I62:K62" si="2">I60-I61</f>
        <v>4155771</v>
      </c>
      <c r="J62" s="107">
        <f t="shared" si="2"/>
        <v>25707124</v>
      </c>
      <c r="K62" s="107">
        <f t="shared" si="2"/>
        <v>12274356</v>
      </c>
    </row>
    <row r="63" spans="1:11" ht="12.75" customHeight="1" x14ac:dyDescent="0.2">
      <c r="A63" s="222" t="s">
        <v>367</v>
      </c>
      <c r="B63" s="222"/>
      <c r="C63" s="222"/>
      <c r="D63" s="222"/>
      <c r="E63" s="222"/>
      <c r="F63" s="222"/>
      <c r="G63" s="15">
        <v>56</v>
      </c>
      <c r="H63" s="107">
        <f>+IF((H60-H61)&gt;0,(H60-H61),0)</f>
        <v>17053130</v>
      </c>
      <c r="I63" s="107">
        <f t="shared" ref="I63:K63" si="3">+IF((I60-I61)&gt;0,(I60-I61),0)</f>
        <v>4155771</v>
      </c>
      <c r="J63" s="107">
        <f t="shared" si="3"/>
        <v>25707124</v>
      </c>
      <c r="K63" s="107">
        <f t="shared" si="3"/>
        <v>12274356</v>
      </c>
    </row>
    <row r="64" spans="1:11" ht="12.75" customHeight="1" x14ac:dyDescent="0.2">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369</v>
      </c>
      <c r="B66" s="221"/>
      <c r="C66" s="221"/>
      <c r="D66" s="221"/>
      <c r="E66" s="221"/>
      <c r="F66" s="221"/>
      <c r="G66" s="15">
        <v>59</v>
      </c>
      <c r="H66" s="107">
        <f>H62-H65</f>
        <v>17053130</v>
      </c>
      <c r="I66" s="107">
        <f t="shared" ref="I66:K66" si="5">I62-I65</f>
        <v>4155771</v>
      </c>
      <c r="J66" s="107">
        <f t="shared" si="5"/>
        <v>25707124</v>
      </c>
      <c r="K66" s="107">
        <f t="shared" si="5"/>
        <v>12274356</v>
      </c>
    </row>
    <row r="67" spans="1:11" ht="12.75" customHeight="1" x14ac:dyDescent="0.2">
      <c r="A67" s="222" t="s">
        <v>370</v>
      </c>
      <c r="B67" s="222"/>
      <c r="C67" s="222"/>
      <c r="D67" s="222"/>
      <c r="E67" s="222"/>
      <c r="F67" s="222"/>
      <c r="G67" s="15">
        <v>60</v>
      </c>
      <c r="H67" s="107">
        <f>+IF((H62-H65)&gt;0,(H62-H65),0)</f>
        <v>17053130</v>
      </c>
      <c r="I67" s="107">
        <f t="shared" ref="I67:K67" si="6">+IF((I62-I65)&gt;0,(I62-I65),0)</f>
        <v>4155771</v>
      </c>
      <c r="J67" s="107">
        <f t="shared" si="6"/>
        <v>25707124</v>
      </c>
      <c r="K67" s="107">
        <f t="shared" si="6"/>
        <v>12274356</v>
      </c>
    </row>
    <row r="68" spans="1:11" ht="12.75" customHeight="1" x14ac:dyDescent="0.2">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373</v>
      </c>
      <c r="B74" s="222"/>
      <c r="C74" s="222"/>
      <c r="D74" s="222"/>
      <c r="E74" s="222"/>
      <c r="F74" s="222"/>
      <c r="G74" s="15">
        <v>66</v>
      </c>
      <c r="H74" s="130">
        <v>0</v>
      </c>
      <c r="I74" s="130">
        <v>0</v>
      </c>
      <c r="J74" s="130">
        <v>0</v>
      </c>
      <c r="K74" s="130">
        <v>0</v>
      </c>
    </row>
    <row r="75" spans="1:11" ht="12.75" customHeight="1" x14ac:dyDescent="0.2">
      <c r="A75" s="222" t="s">
        <v>374</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30">
        <v>0</v>
      </c>
      <c r="I77" s="130">
        <v>0</v>
      </c>
      <c r="J77" s="130">
        <v>0</v>
      </c>
      <c r="K77" s="130">
        <v>0</v>
      </c>
    </row>
    <row r="78" spans="1:11" ht="12.75" customHeight="1" x14ac:dyDescent="0.2">
      <c r="A78" s="220" t="s">
        <v>376</v>
      </c>
      <c r="B78" s="220"/>
      <c r="C78" s="220"/>
      <c r="D78" s="220"/>
      <c r="E78" s="220"/>
      <c r="F78" s="220"/>
      <c r="G78" s="95">
        <v>69</v>
      </c>
      <c r="H78" s="109">
        <v>0</v>
      </c>
      <c r="I78" s="109">
        <v>0</v>
      </c>
      <c r="J78" s="109">
        <v>0</v>
      </c>
      <c r="K78" s="109">
        <v>0</v>
      </c>
    </row>
    <row r="79" spans="1:11" ht="12.75" customHeight="1" x14ac:dyDescent="0.2">
      <c r="A79" s="220" t="s">
        <v>377</v>
      </c>
      <c r="B79" s="220"/>
      <c r="C79" s="220"/>
      <c r="D79" s="220"/>
      <c r="E79" s="220"/>
      <c r="F79" s="220"/>
      <c r="G79" s="95">
        <v>70</v>
      </c>
      <c r="H79" s="109">
        <v>0</v>
      </c>
      <c r="I79" s="109">
        <v>0</v>
      </c>
      <c r="J79" s="109">
        <v>0</v>
      </c>
      <c r="K79" s="109">
        <v>0</v>
      </c>
    </row>
    <row r="80" spans="1:11" ht="12.75" customHeight="1" x14ac:dyDescent="0.2">
      <c r="A80" s="221" t="s">
        <v>378</v>
      </c>
      <c r="B80" s="221"/>
      <c r="C80" s="221"/>
      <c r="D80" s="221"/>
      <c r="E80" s="221"/>
      <c r="F80" s="221"/>
      <c r="G80" s="15">
        <v>71</v>
      </c>
      <c r="H80" s="130">
        <v>0</v>
      </c>
      <c r="I80" s="130">
        <v>0</v>
      </c>
      <c r="J80" s="130">
        <v>0</v>
      </c>
      <c r="K80" s="130">
        <v>0</v>
      </c>
    </row>
    <row r="81" spans="1:11" ht="12.75" customHeight="1" x14ac:dyDescent="0.2">
      <c r="A81" s="221" t="s">
        <v>379</v>
      </c>
      <c r="B81" s="221"/>
      <c r="C81" s="221"/>
      <c r="D81" s="221"/>
      <c r="E81" s="221"/>
      <c r="F81" s="221"/>
      <c r="G81" s="15">
        <v>72</v>
      </c>
      <c r="H81" s="130">
        <v>0</v>
      </c>
      <c r="I81" s="130">
        <v>0</v>
      </c>
      <c r="J81" s="130">
        <v>0</v>
      </c>
      <c r="K81" s="130">
        <v>0</v>
      </c>
    </row>
    <row r="82" spans="1:11" ht="12.75" customHeight="1" x14ac:dyDescent="0.2">
      <c r="A82" s="222" t="s">
        <v>380</v>
      </c>
      <c r="B82" s="222"/>
      <c r="C82" s="222"/>
      <c r="D82" s="222"/>
      <c r="E82" s="222"/>
      <c r="F82" s="222"/>
      <c r="G82" s="15">
        <v>73</v>
      </c>
      <c r="H82" s="130">
        <v>0</v>
      </c>
      <c r="I82" s="130">
        <v>0</v>
      </c>
      <c r="J82" s="130">
        <v>0</v>
      </c>
      <c r="K82" s="130">
        <v>0</v>
      </c>
    </row>
    <row r="83" spans="1:11" ht="12.75" customHeight="1" x14ac:dyDescent="0.2">
      <c r="A83" s="222" t="s">
        <v>381</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17053130</v>
      </c>
      <c r="I89" s="111">
        <v>4155771</v>
      </c>
      <c r="J89" s="111">
        <v>25707124</v>
      </c>
      <c r="K89" s="111">
        <v>12274356</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383</v>
      </c>
      <c r="B92" s="214"/>
      <c r="C92" s="214"/>
      <c r="D92" s="214"/>
      <c r="E92" s="214"/>
      <c r="F92" s="214"/>
      <c r="G92" s="15">
        <v>81</v>
      </c>
      <c r="H92" s="111">
        <v>0</v>
      </c>
      <c r="I92" s="111">
        <v>0</v>
      </c>
      <c r="J92" s="111">
        <v>0</v>
      </c>
      <c r="K92" s="111">
        <v>0</v>
      </c>
    </row>
    <row r="93" spans="1:11" ht="38.25" customHeight="1" x14ac:dyDescent="0.2">
      <c r="A93" s="214" t="s">
        <v>384</v>
      </c>
      <c r="B93" s="214"/>
      <c r="C93" s="214"/>
      <c r="D93" s="214"/>
      <c r="E93" s="214"/>
      <c r="F93" s="214"/>
      <c r="G93" s="15">
        <v>82</v>
      </c>
      <c r="H93" s="111">
        <v>0</v>
      </c>
      <c r="I93" s="111">
        <v>0</v>
      </c>
      <c r="J93" s="111">
        <v>0</v>
      </c>
      <c r="K93" s="111">
        <v>0</v>
      </c>
    </row>
    <row r="94" spans="1:11" ht="38.25" customHeight="1" x14ac:dyDescent="0.2">
      <c r="A94" s="214" t="s">
        <v>385</v>
      </c>
      <c r="B94" s="214"/>
      <c r="C94" s="214"/>
      <c r="D94" s="214"/>
      <c r="E94" s="214"/>
      <c r="F94" s="214"/>
      <c r="G94" s="15">
        <v>83</v>
      </c>
      <c r="H94" s="111">
        <v>0</v>
      </c>
      <c r="I94" s="111">
        <v>0</v>
      </c>
      <c r="J94" s="111">
        <v>0</v>
      </c>
      <c r="K94" s="111">
        <v>0</v>
      </c>
    </row>
    <row r="95" spans="1:11" x14ac:dyDescent="0.2">
      <c r="A95" s="214" t="s">
        <v>386</v>
      </c>
      <c r="B95" s="214"/>
      <c r="C95" s="214"/>
      <c r="D95" s="214"/>
      <c r="E95" s="214"/>
      <c r="F95" s="214"/>
      <c r="G95" s="15">
        <v>84</v>
      </c>
      <c r="H95" s="111">
        <v>0</v>
      </c>
      <c r="I95" s="111">
        <v>0</v>
      </c>
      <c r="J95" s="111">
        <v>0</v>
      </c>
      <c r="K95" s="111">
        <v>0</v>
      </c>
    </row>
    <row r="96" spans="1:11" x14ac:dyDescent="0.2">
      <c r="A96" s="214" t="s">
        <v>387</v>
      </c>
      <c r="B96" s="214"/>
      <c r="C96" s="214"/>
      <c r="D96" s="214"/>
      <c r="E96" s="214"/>
      <c r="F96" s="214"/>
      <c r="G96" s="15">
        <v>85</v>
      </c>
      <c r="H96" s="111">
        <v>0</v>
      </c>
      <c r="I96" s="111">
        <v>0</v>
      </c>
      <c r="J96" s="111">
        <v>0</v>
      </c>
      <c r="K96" s="111">
        <v>0</v>
      </c>
    </row>
    <row r="97" spans="1:11" ht="26.25" customHeight="1" x14ac:dyDescent="0.2">
      <c r="A97" s="214" t="s">
        <v>388</v>
      </c>
      <c r="B97" s="214"/>
      <c r="C97" s="214"/>
      <c r="D97" s="214"/>
      <c r="E97" s="214"/>
      <c r="F97" s="214"/>
      <c r="G97" s="15">
        <v>86</v>
      </c>
      <c r="H97" s="111">
        <v>0</v>
      </c>
      <c r="I97" s="111">
        <v>0</v>
      </c>
      <c r="J97" s="111">
        <v>0</v>
      </c>
      <c r="K97" s="111">
        <v>0</v>
      </c>
    </row>
    <row r="98" spans="1:11" ht="25.5" customHeight="1" x14ac:dyDescent="0.2">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389</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390</v>
      </c>
      <c r="B104" s="214"/>
      <c r="C104" s="214"/>
      <c r="D104" s="214"/>
      <c r="E104" s="214"/>
      <c r="F104" s="214"/>
      <c r="G104" s="14">
        <v>93</v>
      </c>
      <c r="H104" s="111">
        <v>0</v>
      </c>
      <c r="I104" s="111">
        <v>0</v>
      </c>
      <c r="J104" s="111">
        <v>0</v>
      </c>
      <c r="K104" s="111">
        <v>0</v>
      </c>
    </row>
    <row r="105" spans="1:11" ht="26.25" customHeight="1" x14ac:dyDescent="0.2">
      <c r="A105" s="214" t="s">
        <v>391</v>
      </c>
      <c r="B105" s="214"/>
      <c r="C105" s="214"/>
      <c r="D105" s="214"/>
      <c r="E105" s="214"/>
      <c r="F105" s="214"/>
      <c r="G105" s="14">
        <v>94</v>
      </c>
      <c r="H105" s="111">
        <v>0</v>
      </c>
      <c r="I105" s="111">
        <v>0</v>
      </c>
      <c r="J105" s="111">
        <v>0</v>
      </c>
      <c r="K105" s="111">
        <v>0</v>
      </c>
    </row>
    <row r="106" spans="1:11" x14ac:dyDescent="0.2">
      <c r="A106" s="214" t="s">
        <v>392</v>
      </c>
      <c r="B106" s="214"/>
      <c r="C106" s="214"/>
      <c r="D106" s="214"/>
      <c r="E106" s="214"/>
      <c r="F106" s="214"/>
      <c r="G106" s="14">
        <v>95</v>
      </c>
      <c r="H106" s="111">
        <v>0</v>
      </c>
      <c r="I106" s="111">
        <v>0</v>
      </c>
      <c r="J106" s="111">
        <v>0</v>
      </c>
      <c r="K106" s="111">
        <v>0</v>
      </c>
    </row>
    <row r="107" spans="1:11" ht="24.75" customHeight="1" x14ac:dyDescent="0.2">
      <c r="A107" s="214" t="s">
        <v>393</v>
      </c>
      <c r="B107" s="214"/>
      <c r="C107" s="214"/>
      <c r="D107" s="214"/>
      <c r="E107" s="214"/>
      <c r="F107" s="214"/>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17053130</v>
      </c>
      <c r="I109" s="110">
        <f>I89+I108</f>
        <v>4155771</v>
      </c>
      <c r="J109" s="110">
        <f t="shared" ref="J109:K109" si="12">J89+J108</f>
        <v>25707124</v>
      </c>
      <c r="K109" s="110">
        <f t="shared" si="12"/>
        <v>12274356</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40" sqref="I4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468</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466</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17053130</v>
      </c>
      <c r="I8" s="123">
        <v>25707124</v>
      </c>
    </row>
    <row r="9" spans="1:9" ht="12.75" customHeight="1" x14ac:dyDescent="0.2">
      <c r="A9" s="245" t="s">
        <v>171</v>
      </c>
      <c r="B9" s="245"/>
      <c r="C9" s="245"/>
      <c r="D9" s="245"/>
      <c r="E9" s="245"/>
      <c r="F9" s="245"/>
      <c r="G9" s="124">
        <v>2</v>
      </c>
      <c r="H9" s="125">
        <f>H10+H11+H12+H13+H14+H15+H16+H17</f>
        <v>6898161</v>
      </c>
      <c r="I9" s="125">
        <f>I10+I11+I12+I13+I14+I15+I16+I17</f>
        <v>7905064</v>
      </c>
    </row>
    <row r="10" spans="1:9" ht="12.75" customHeight="1" x14ac:dyDescent="0.2">
      <c r="A10" s="224" t="s">
        <v>172</v>
      </c>
      <c r="B10" s="224"/>
      <c r="C10" s="224"/>
      <c r="D10" s="224"/>
      <c r="E10" s="224"/>
      <c r="F10" s="224"/>
      <c r="G10" s="122">
        <v>3</v>
      </c>
      <c r="H10" s="123">
        <v>6898161</v>
      </c>
      <c r="I10" s="123">
        <v>7905064</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0</v>
      </c>
      <c r="I13" s="123">
        <v>0</v>
      </c>
    </row>
    <row r="14" spans="1:9" ht="12.75" customHeight="1" x14ac:dyDescent="0.2">
      <c r="A14" s="224" t="s">
        <v>176</v>
      </c>
      <c r="B14" s="224"/>
      <c r="C14" s="224"/>
      <c r="D14" s="224"/>
      <c r="E14" s="224"/>
      <c r="F14" s="224"/>
      <c r="G14" s="122">
        <v>7</v>
      </c>
      <c r="H14" s="123">
        <v>0</v>
      </c>
      <c r="I14" s="123">
        <v>0</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0</v>
      </c>
      <c r="I16" s="123">
        <v>0</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23951291</v>
      </c>
      <c r="I18" s="125">
        <f>I8+I9</f>
        <v>33612188</v>
      </c>
    </row>
    <row r="19" spans="1:9" ht="12.75" customHeight="1" x14ac:dyDescent="0.2">
      <c r="A19" s="245" t="s">
        <v>180</v>
      </c>
      <c r="B19" s="245"/>
      <c r="C19" s="245"/>
      <c r="D19" s="245"/>
      <c r="E19" s="245"/>
      <c r="F19" s="245"/>
      <c r="G19" s="124">
        <v>12</v>
      </c>
      <c r="H19" s="125">
        <f>H20+H21+H22+H23</f>
        <v>-3062609</v>
      </c>
      <c r="I19" s="125">
        <f>I20+I21+I22+I23</f>
        <v>-10890226</v>
      </c>
    </row>
    <row r="20" spans="1:9" ht="12.75" customHeight="1" x14ac:dyDescent="0.2">
      <c r="A20" s="224" t="s">
        <v>181</v>
      </c>
      <c r="B20" s="224"/>
      <c r="C20" s="224"/>
      <c r="D20" s="224"/>
      <c r="E20" s="224"/>
      <c r="F20" s="224"/>
      <c r="G20" s="122">
        <v>13</v>
      </c>
      <c r="H20" s="123">
        <v>-21985059</v>
      </c>
      <c r="I20" s="123">
        <v>-11493704</v>
      </c>
    </row>
    <row r="21" spans="1:9" ht="12.75" customHeight="1" x14ac:dyDescent="0.2">
      <c r="A21" s="224" t="s">
        <v>182</v>
      </c>
      <c r="B21" s="224"/>
      <c r="C21" s="224"/>
      <c r="D21" s="224"/>
      <c r="E21" s="224"/>
      <c r="F21" s="224"/>
      <c r="G21" s="122">
        <v>14</v>
      </c>
      <c r="H21" s="123">
        <v>-6802205</v>
      </c>
      <c r="I21" s="123">
        <v>-14111083</v>
      </c>
    </row>
    <row r="22" spans="1:9" ht="12.75" customHeight="1" x14ac:dyDescent="0.2">
      <c r="A22" s="224" t="s">
        <v>183</v>
      </c>
      <c r="B22" s="224"/>
      <c r="C22" s="224"/>
      <c r="D22" s="224"/>
      <c r="E22" s="224"/>
      <c r="F22" s="224"/>
      <c r="G22" s="122">
        <v>15</v>
      </c>
      <c r="H22" s="123">
        <v>25724655</v>
      </c>
      <c r="I22" s="123">
        <v>14714561</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20888682</v>
      </c>
      <c r="I24" s="125">
        <f>I18+I19</f>
        <v>22721962</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20888682</v>
      </c>
      <c r="I27" s="125">
        <f>I24+I25+I26</f>
        <v>22721962</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903775</v>
      </c>
      <c r="I29" s="126">
        <v>669452</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2355009</v>
      </c>
      <c r="I34" s="126">
        <v>1881087</v>
      </c>
    </row>
    <row r="35" spans="1:9" ht="26.45" customHeight="1" x14ac:dyDescent="0.2">
      <c r="A35" s="241" t="s">
        <v>196</v>
      </c>
      <c r="B35" s="241"/>
      <c r="C35" s="241"/>
      <c r="D35" s="241"/>
      <c r="E35" s="241"/>
      <c r="F35" s="241"/>
      <c r="G35" s="124">
        <v>27</v>
      </c>
      <c r="H35" s="127">
        <f>H29+H30+H31+H32+H33+H34</f>
        <v>3258784</v>
      </c>
      <c r="I35" s="127">
        <f>I29+I30+I31+I32+I33+I34</f>
        <v>2550539</v>
      </c>
    </row>
    <row r="36" spans="1:9" ht="22.9" customHeight="1" x14ac:dyDescent="0.2">
      <c r="A36" s="189" t="s">
        <v>197</v>
      </c>
      <c r="B36" s="189"/>
      <c r="C36" s="189"/>
      <c r="D36" s="189"/>
      <c r="E36" s="189"/>
      <c r="F36" s="189"/>
      <c r="G36" s="122">
        <v>28</v>
      </c>
      <c r="H36" s="126">
        <v>-6456019</v>
      </c>
      <c r="I36" s="126">
        <v>-1527308</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-4324032</v>
      </c>
      <c r="I40" s="126">
        <v>-3400301</v>
      </c>
    </row>
    <row r="41" spans="1:9" ht="24" customHeight="1" x14ac:dyDescent="0.2">
      <c r="A41" s="241" t="s">
        <v>202</v>
      </c>
      <c r="B41" s="241"/>
      <c r="C41" s="241"/>
      <c r="D41" s="241"/>
      <c r="E41" s="241"/>
      <c r="F41" s="241"/>
      <c r="G41" s="124">
        <v>33</v>
      </c>
      <c r="H41" s="127">
        <f>H36+H37+H38+H39+H40</f>
        <v>-10780051</v>
      </c>
      <c r="I41" s="127">
        <f>I36+I37+I38+I39+I40</f>
        <v>-4927609</v>
      </c>
    </row>
    <row r="42" spans="1:9" ht="29.45" customHeight="1" x14ac:dyDescent="0.2">
      <c r="A42" s="242" t="s">
        <v>203</v>
      </c>
      <c r="B42" s="242"/>
      <c r="C42" s="242"/>
      <c r="D42" s="242"/>
      <c r="E42" s="242"/>
      <c r="F42" s="242"/>
      <c r="G42" s="124">
        <v>34</v>
      </c>
      <c r="H42" s="127">
        <f>H35+H41</f>
        <v>-7521267</v>
      </c>
      <c r="I42" s="127">
        <f>I35+I41</f>
        <v>-2377070</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17791</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1" t="s">
        <v>209</v>
      </c>
      <c r="B48" s="241"/>
      <c r="C48" s="241"/>
      <c r="D48" s="241"/>
      <c r="E48" s="241"/>
      <c r="F48" s="241"/>
      <c r="G48" s="124">
        <v>39</v>
      </c>
      <c r="H48" s="127">
        <f>H44+H45+H46+H47</f>
        <v>17791</v>
      </c>
      <c r="I48" s="127">
        <f>I44+I45+I46+I47</f>
        <v>0</v>
      </c>
    </row>
    <row r="49" spans="1:9" ht="24.6" customHeight="1" x14ac:dyDescent="0.2">
      <c r="A49" s="189" t="s">
        <v>306</v>
      </c>
      <c r="B49" s="189"/>
      <c r="C49" s="189"/>
      <c r="D49" s="189"/>
      <c r="E49" s="189"/>
      <c r="F49" s="189"/>
      <c r="G49" s="122">
        <v>40</v>
      </c>
      <c r="H49" s="126">
        <v>0</v>
      </c>
      <c r="I49" s="126">
        <v>-9788609</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1" t="s">
        <v>214</v>
      </c>
      <c r="B54" s="241"/>
      <c r="C54" s="241"/>
      <c r="D54" s="241"/>
      <c r="E54" s="241"/>
      <c r="F54" s="241"/>
      <c r="G54" s="124">
        <v>45</v>
      </c>
      <c r="H54" s="127">
        <f>H49+H50+H51+H52+H53</f>
        <v>0</v>
      </c>
      <c r="I54" s="127">
        <f>I49+I50+I51+I52+I53</f>
        <v>-9788609</v>
      </c>
    </row>
    <row r="55" spans="1:9" ht="29.45" customHeight="1" x14ac:dyDescent="0.2">
      <c r="A55" s="242" t="s">
        <v>215</v>
      </c>
      <c r="B55" s="242"/>
      <c r="C55" s="242"/>
      <c r="D55" s="242"/>
      <c r="E55" s="242"/>
      <c r="F55" s="242"/>
      <c r="G55" s="124">
        <v>46</v>
      </c>
      <c r="H55" s="127">
        <f>H48+H54</f>
        <v>17791</v>
      </c>
      <c r="I55" s="127">
        <f>I48+I54</f>
        <v>-9788609</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13385206</v>
      </c>
      <c r="I57" s="127">
        <f>I27+I42+I55+I56</f>
        <v>10556283</v>
      </c>
    </row>
    <row r="58" spans="1:9" x14ac:dyDescent="0.2">
      <c r="A58" s="244" t="s">
        <v>218</v>
      </c>
      <c r="B58" s="244"/>
      <c r="C58" s="244"/>
      <c r="D58" s="244"/>
      <c r="E58" s="244"/>
      <c r="F58" s="244"/>
      <c r="G58" s="122">
        <v>49</v>
      </c>
      <c r="H58" s="126">
        <v>4891623</v>
      </c>
      <c r="I58" s="126">
        <v>21730688</v>
      </c>
    </row>
    <row r="59" spans="1:9" ht="31.15" customHeight="1" x14ac:dyDescent="0.2">
      <c r="A59" s="242" t="s">
        <v>219</v>
      </c>
      <c r="B59" s="242"/>
      <c r="C59" s="242"/>
      <c r="D59" s="242"/>
      <c r="E59" s="242"/>
      <c r="F59" s="242"/>
      <c r="G59" s="124">
        <v>50</v>
      </c>
      <c r="H59" s="127">
        <f>H57+H58</f>
        <v>18276829</v>
      </c>
      <c r="I59" s="127">
        <f>I57+I58</f>
        <v>32286971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0" sqref="I5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330</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55" t="s">
        <v>397</v>
      </c>
      <c r="B13" s="255"/>
      <c r="C13" s="255"/>
      <c r="D13" s="255"/>
      <c r="E13" s="255"/>
      <c r="F13" s="255"/>
      <c r="G13" s="112">
        <v>6</v>
      </c>
      <c r="H13" s="115">
        <f>SUM(H8:H12)</f>
        <v>0</v>
      </c>
      <c r="I13" s="115">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55" t="s">
        <v>404</v>
      </c>
      <c r="B20" s="255"/>
      <c r="C20" s="255"/>
      <c r="D20" s="255"/>
      <c r="E20" s="255"/>
      <c r="F20" s="255"/>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61" t="s">
        <v>446</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412</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activeCell="R48" sqref="R48"/>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44197</v>
      </c>
      <c r="F2" s="4" t="s">
        <v>0</v>
      </c>
      <c r="G2" s="9">
        <v>44377</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355321450</v>
      </c>
      <c r="I7" s="41">
        <v>0</v>
      </c>
      <c r="J7" s="41">
        <v>1161864</v>
      </c>
      <c r="K7" s="41">
        <v>8700</v>
      </c>
      <c r="L7" s="41">
        <v>8700</v>
      </c>
      <c r="M7" s="41">
        <v>0</v>
      </c>
      <c r="N7" s="41">
        <v>0</v>
      </c>
      <c r="O7" s="41">
        <v>0</v>
      </c>
      <c r="P7" s="41">
        <v>0</v>
      </c>
      <c r="Q7" s="41">
        <v>0</v>
      </c>
      <c r="R7" s="41">
        <v>0</v>
      </c>
      <c r="S7" s="41">
        <v>0</v>
      </c>
      <c r="T7" s="41">
        <v>0</v>
      </c>
      <c r="U7" s="41">
        <v>3036658</v>
      </c>
      <c r="V7" s="41">
        <v>26850544</v>
      </c>
      <c r="W7" s="42">
        <f>H7+I7+J7+K7-L7+M7+N7+O7+P7+Q7+R7+U7+V7+S7+T7</f>
        <v>386370516</v>
      </c>
      <c r="X7" s="41">
        <v>0</v>
      </c>
      <c r="Y7" s="42">
        <f>W7+X7</f>
        <v>386370516</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355321450</v>
      </c>
      <c r="I10" s="42">
        <f t="shared" ref="I10:Y10" si="2">I7+I8+I9</f>
        <v>0</v>
      </c>
      <c r="J10" s="42">
        <f t="shared" si="2"/>
        <v>1161864</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3036658</v>
      </c>
      <c r="V10" s="42">
        <f t="shared" si="2"/>
        <v>26850544</v>
      </c>
      <c r="W10" s="42">
        <f t="shared" si="2"/>
        <v>386370516</v>
      </c>
      <c r="X10" s="42">
        <f t="shared" si="2"/>
        <v>0</v>
      </c>
      <c r="Y10" s="42">
        <f t="shared" si="2"/>
        <v>386370516</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1079457</v>
      </c>
      <c r="K19" s="41">
        <v>0</v>
      </c>
      <c r="L19" s="41">
        <v>0</v>
      </c>
      <c r="M19" s="41">
        <v>0</v>
      </c>
      <c r="N19" s="41">
        <v>0</v>
      </c>
      <c r="O19" s="41">
        <v>0</v>
      </c>
      <c r="P19" s="41">
        <v>0</v>
      </c>
      <c r="Q19" s="41">
        <v>0</v>
      </c>
      <c r="R19" s="41">
        <v>0</v>
      </c>
      <c r="S19" s="41">
        <v>0</v>
      </c>
      <c r="T19" s="41">
        <v>0</v>
      </c>
      <c r="U19" s="41">
        <v>20509859</v>
      </c>
      <c r="V19" s="41">
        <v>-4405260</v>
      </c>
      <c r="W19" s="42">
        <f t="shared" si="3"/>
        <v>17184056</v>
      </c>
      <c r="X19" s="41">
        <v>0</v>
      </c>
      <c r="Y19" s="42">
        <f t="shared" si="4"/>
        <v>17184056</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H21+I21+J21+K21-L21+M21+N21+O21+P21+Q21+R21+U21+V21+S21+T21</f>
        <v>0</v>
      </c>
      <c r="X21" s="41">
        <v>0</v>
      </c>
      <c r="Y21" s="42">
        <f t="shared" si="4"/>
        <v>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428</v>
      </c>
      <c r="B30" s="278"/>
      <c r="C30" s="278"/>
      <c r="D30" s="278"/>
      <c r="E30" s="278"/>
      <c r="F30" s="278"/>
      <c r="G30" s="8">
        <v>24</v>
      </c>
      <c r="H30" s="44">
        <f>SUM(H10:H29)</f>
        <v>355321450</v>
      </c>
      <c r="I30" s="44">
        <f t="shared" ref="I30:Y30" si="5">SUM(I10:I29)</f>
        <v>0</v>
      </c>
      <c r="J30" s="44">
        <f t="shared" si="5"/>
        <v>2241321</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23546517</v>
      </c>
      <c r="V30" s="44">
        <f t="shared" si="5"/>
        <v>22445284</v>
      </c>
      <c r="W30" s="44">
        <f t="shared" si="5"/>
        <v>403554572</v>
      </c>
      <c r="X30" s="44">
        <f t="shared" si="5"/>
        <v>0</v>
      </c>
      <c r="Y30" s="44">
        <f t="shared" si="5"/>
        <v>403554572</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1079457</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20509859</v>
      </c>
      <c r="V32" s="42">
        <f t="shared" si="6"/>
        <v>-4405260</v>
      </c>
      <c r="W32" s="42">
        <f t="shared" si="6"/>
        <v>17184056</v>
      </c>
      <c r="X32" s="42">
        <f t="shared" si="6"/>
        <v>0</v>
      </c>
      <c r="Y32" s="42">
        <f t="shared" si="6"/>
        <v>17184056</v>
      </c>
    </row>
    <row r="33" spans="1:25" ht="31.5" customHeight="1" x14ac:dyDescent="0.2">
      <c r="A33" s="275" t="s">
        <v>429</v>
      </c>
      <c r="B33" s="275"/>
      <c r="C33" s="275"/>
      <c r="D33" s="275"/>
      <c r="E33" s="275"/>
      <c r="F33" s="275"/>
      <c r="G33" s="7">
        <v>26</v>
      </c>
      <c r="H33" s="42">
        <f>H11+H32</f>
        <v>0</v>
      </c>
      <c r="I33" s="42">
        <f t="shared" ref="I33:Y33" si="8">I11+I32</f>
        <v>0</v>
      </c>
      <c r="J33" s="42">
        <f t="shared" si="8"/>
        <v>1079457</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20509859</v>
      </c>
      <c r="V33" s="42">
        <f t="shared" si="8"/>
        <v>-4405260</v>
      </c>
      <c r="W33" s="42">
        <f t="shared" si="8"/>
        <v>17184056</v>
      </c>
      <c r="X33" s="42">
        <f t="shared" si="8"/>
        <v>0</v>
      </c>
      <c r="Y33" s="42">
        <f t="shared" si="8"/>
        <v>17184056</v>
      </c>
    </row>
    <row r="34" spans="1:25" ht="30.75" customHeight="1" x14ac:dyDescent="0.2">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SUM(U21:U29)</f>
        <v>0</v>
      </c>
      <c r="V34" s="44">
        <f t="shared" si="10"/>
        <v>0</v>
      </c>
      <c r="W34" s="44">
        <f t="shared" si="10"/>
        <v>0</v>
      </c>
      <c r="X34" s="44">
        <f t="shared" si="10"/>
        <v>0</v>
      </c>
      <c r="Y34" s="44">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355321450</v>
      </c>
      <c r="I36" s="41">
        <v>0</v>
      </c>
      <c r="J36" s="41">
        <v>2241321</v>
      </c>
      <c r="K36" s="41">
        <v>8700</v>
      </c>
      <c r="L36" s="41">
        <v>8700</v>
      </c>
      <c r="M36" s="41">
        <v>0</v>
      </c>
      <c r="N36" s="41">
        <v>0</v>
      </c>
      <c r="O36" s="41">
        <v>0</v>
      </c>
      <c r="P36" s="41">
        <v>0</v>
      </c>
      <c r="Q36" s="41">
        <v>0</v>
      </c>
      <c r="R36" s="41">
        <v>0</v>
      </c>
      <c r="S36" s="41">
        <v>0</v>
      </c>
      <c r="T36" s="41">
        <v>0</v>
      </c>
      <c r="U36" s="41">
        <v>23546517</v>
      </c>
      <c r="V36" s="41">
        <v>22445284</v>
      </c>
      <c r="W36" s="45">
        <f>H36+I36+J36+K36-L36+M36+N36+O36+P36+Q36+R36+U36+V36+S36+T36</f>
        <v>403554572</v>
      </c>
      <c r="X36" s="41">
        <v>0</v>
      </c>
      <c r="Y36" s="45">
        <f t="shared" ref="Y36:Y38" si="12">W36+X36</f>
        <v>403554572</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431</v>
      </c>
      <c r="B39" s="283"/>
      <c r="C39" s="283"/>
      <c r="D39" s="283"/>
      <c r="E39" s="283"/>
      <c r="F39" s="283"/>
      <c r="G39" s="7">
        <v>31</v>
      </c>
      <c r="H39" s="42">
        <f>H36+H37+H38</f>
        <v>355321450</v>
      </c>
      <c r="I39" s="42">
        <f t="shared" ref="I39:Y39" si="14">I36+I37+I38</f>
        <v>0</v>
      </c>
      <c r="J39" s="42">
        <f t="shared" si="14"/>
        <v>2241321</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23546517</v>
      </c>
      <c r="V39" s="42">
        <f t="shared" si="14"/>
        <v>22445284</v>
      </c>
      <c r="W39" s="42">
        <f t="shared" si="14"/>
        <v>403554572</v>
      </c>
      <c r="X39" s="42">
        <f t="shared" si="14"/>
        <v>0</v>
      </c>
      <c r="Y39" s="42">
        <f t="shared" si="14"/>
        <v>403554572</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1122264</v>
      </c>
      <c r="K48" s="41">
        <v>0</v>
      </c>
      <c r="L48" s="41">
        <v>0</v>
      </c>
      <c r="M48" s="41">
        <v>0</v>
      </c>
      <c r="N48" s="41">
        <v>0</v>
      </c>
      <c r="O48" s="41">
        <v>0</v>
      </c>
      <c r="P48" s="41">
        <v>0</v>
      </c>
      <c r="Q48" s="41">
        <v>0</v>
      </c>
      <c r="R48" s="41">
        <v>0</v>
      </c>
      <c r="S48" s="41">
        <v>0</v>
      </c>
      <c r="T48" s="41">
        <v>0</v>
      </c>
      <c r="U48" s="41">
        <v>21323020</v>
      </c>
      <c r="V48" s="41">
        <v>3261840</v>
      </c>
      <c r="W48" s="45">
        <f t="shared" si="15"/>
        <v>25707124</v>
      </c>
      <c r="X48" s="41">
        <v>0</v>
      </c>
      <c r="Y48" s="45">
        <f t="shared" si="16"/>
        <v>25707124</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434</v>
      </c>
      <c r="B59" s="278"/>
      <c r="C59" s="278"/>
      <c r="D59" s="278"/>
      <c r="E59" s="278"/>
      <c r="F59" s="278"/>
      <c r="G59" s="8">
        <v>51</v>
      </c>
      <c r="H59" s="44">
        <f>SUM(H39:H58)</f>
        <v>355321450</v>
      </c>
      <c r="I59" s="44">
        <f t="shared" ref="I59:Y59" si="17">SUM(I39:I58)</f>
        <v>0</v>
      </c>
      <c r="J59" s="44">
        <f t="shared" si="17"/>
        <v>3363585</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44869537</v>
      </c>
      <c r="V59" s="44">
        <f t="shared" si="17"/>
        <v>25707124</v>
      </c>
      <c r="W59" s="44">
        <f t="shared" si="17"/>
        <v>429261696</v>
      </c>
      <c r="X59" s="44">
        <f t="shared" si="17"/>
        <v>0</v>
      </c>
      <c r="Y59" s="44">
        <f t="shared" si="17"/>
        <v>429261696</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18">SUM(I41:I49)</f>
        <v>0</v>
      </c>
      <c r="J61" s="45">
        <f t="shared" si="18"/>
        <v>1122264</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21323020</v>
      </c>
      <c r="V61" s="45">
        <f t="shared" si="18"/>
        <v>3261840</v>
      </c>
      <c r="W61" s="45">
        <f t="shared" si="18"/>
        <v>25707124</v>
      </c>
      <c r="X61" s="45">
        <f t="shared" si="18"/>
        <v>0</v>
      </c>
      <c r="Y61" s="45">
        <f t="shared" si="18"/>
        <v>25707124</v>
      </c>
    </row>
    <row r="62" spans="1:25" ht="27.75" customHeight="1" x14ac:dyDescent="0.2">
      <c r="A62" s="275" t="s">
        <v>436</v>
      </c>
      <c r="B62" s="275"/>
      <c r="C62" s="275"/>
      <c r="D62" s="275"/>
      <c r="E62" s="275"/>
      <c r="F62" s="275"/>
      <c r="G62" s="7">
        <v>53</v>
      </c>
      <c r="H62" s="45">
        <f>H40+H61</f>
        <v>0</v>
      </c>
      <c r="I62" s="45">
        <f t="shared" ref="I62:Y62" si="20">I40+I61</f>
        <v>0</v>
      </c>
      <c r="J62" s="45">
        <f t="shared" si="20"/>
        <v>1122264</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21323020</v>
      </c>
      <c r="V62" s="45">
        <f t="shared" si="20"/>
        <v>3261840</v>
      </c>
      <c r="W62" s="45">
        <f t="shared" si="20"/>
        <v>25707124</v>
      </c>
      <c r="X62" s="45">
        <f t="shared" si="20"/>
        <v>0</v>
      </c>
      <c r="Y62" s="45">
        <f t="shared" si="20"/>
        <v>25707124</v>
      </c>
    </row>
    <row r="63" spans="1:25" ht="29.25" customHeight="1" x14ac:dyDescent="0.2">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469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2021-07-27T07:25:37Z</cp:lastPrinted>
  <dcterms:created xsi:type="dcterms:W3CDTF">2008-10-17T11:51:54Z</dcterms:created>
  <dcterms:modified xsi:type="dcterms:W3CDTF">2021-07-27T07:26:31Z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