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2/30.06.2022/KUTJEVO 30.06.2022/"/>
    </mc:Choice>
  </mc:AlternateContent>
  <xr:revisionPtr revIDLastSave="560" documentId="13_ncr:1_{D6B35448-1ECF-45F9-82EA-CBA5DA2E46FB}" xr6:coauthVersionLast="47" xr6:coauthVersionMax="47" xr10:uidLastSave="{C8312546-E004-4C22-9D97-676AD1D2AB94}"/>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K90" i="26" s="1"/>
  <c r="I98" i="26"/>
  <c r="H98" i="26"/>
  <c r="J91" i="26"/>
  <c r="K91" i="26"/>
  <c r="I91" i="26"/>
  <c r="H91" i="26"/>
  <c r="J108" i="26" l="1"/>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H21" i="21"/>
  <c r="I14" i="26"/>
  <c r="I61" i="26" s="1"/>
  <c r="J60" i="26"/>
  <c r="I60" i="26"/>
  <c r="H60" i="26"/>
  <c r="H14" i="26"/>
  <c r="H61" i="26" s="1"/>
  <c r="I21" i="21"/>
  <c r="H36" i="21"/>
  <c r="I36" i="21"/>
  <c r="H49" i="21"/>
  <c r="I49" i="21"/>
  <c r="K64" i="26" l="1"/>
  <c r="K62" i="26"/>
  <c r="K68" i="26" s="1"/>
  <c r="K63" i="26"/>
  <c r="J63" i="26"/>
  <c r="J62" i="26"/>
  <c r="J67" i="26" s="1"/>
  <c r="J64" i="26"/>
  <c r="I64" i="26"/>
  <c r="I63" i="26"/>
  <c r="I62" i="26"/>
  <c r="I66" i="26" s="1"/>
  <c r="H62" i="26"/>
  <c r="H68" i="26" s="1"/>
  <c r="H63" i="26"/>
  <c r="H64" i="26"/>
  <c r="I51" i="21"/>
  <c r="I53" i="21" s="1"/>
  <c r="H51" i="21"/>
  <c r="H53" i="21" s="1"/>
  <c r="K66" i="26" l="1"/>
  <c r="K67" i="26"/>
  <c r="J68" i="26"/>
  <c r="J66" i="26"/>
  <c r="I68" i="26"/>
  <c r="I67" i="26"/>
  <c r="H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<sst xmlns="http://schemas.openxmlformats.org/spreadsheetml/2006/main" count="536" uniqueCount="469">
  <si>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</si>
  <si>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</si>
  <si>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</si>
  <si>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</si>
  <si>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</si>
  <si>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</si>
  <si>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</si>
  <si>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</si>
  <si>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</si>
  <si>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</si>
  <si>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</si>
  <si>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</si>
  <si>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</si>
  <si>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</si>
  <si>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</si>
  <si>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</si>
  <si>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</si>
  <si>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</si>
  <si>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</si>
  <si>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</si>
  <si>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</si>
  <si>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</si>
  <si>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</si>
  <si>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</si>
  <si>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</si>
  <si>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</si>
  <si>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</si>
  <si>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</si>
  <si>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</si>
  <si>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</si>
  <si>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</si>
  <si>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</si>
  <si>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</si>
  <si>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</si>
  <si>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</si>
  <si>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</si>
  <si>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</si>
  <si>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</si>
  <si>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</si>
  <si>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</si>
  <si>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</si>
  <si>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</si>
  <si>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</si>
  <si>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</si>
  <si>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</si>
  <si>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</si>
  <si>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</si>
  <si>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</si>
  <si>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</si>
  <si>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</si>
  <si>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</si>
  <si>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</si>
  <si>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</si>
  <si>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</si>
  <si>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</si>
  <si>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</si>
  <si>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</si>
  <si>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</si>
  <si>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</si>
  <si>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</si>
  <si>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</si>
  <si>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</si>
  <si>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</si>
  <si>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</si>
  <si>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</si>
  <si>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</si>
  <si>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</si>
  <si>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</si>
  <si>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</si>
  <si>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</si>
  <si>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</si>
  <si>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</si>
  <si>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</si>
  <si>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</si>
  <si>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</si>
  <si>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</si>
  <si>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</si>
  <si>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</si>
  <si>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</si>
  <si>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</si>
  <si>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</si>
  <si>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</si>
  <si>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</si>
  <si>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</si>
  <si>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</si>
  <si>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</si>
  <si>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</si>
  <si>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</si>
  <si>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</si>
  <si>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</si>
  <si>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</si>
  <si>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</si>
  <si>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</si>
  <si>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</si>
  <si>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</si>
  <si>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</si>
  <si>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</si>
  <si>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</si>
  <si>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</si>
  <si>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</si>
  <si>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</si>
  <si>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</si>
  <si>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</si>
  <si>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</si>
  <si>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</si>
  <si>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</si>
  <si>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</si>
  <si>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</si>
  <si>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</si>
  <si>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</si>
  <si>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</si>
  <si>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</si>
  <si>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</si>
  <si>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</si>
  <si>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</si>
  <si>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</si>
  <si>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</si>
  <si>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</si>
  <si>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</si>
  <si>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</si>
  <si>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</si>
  <si>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</si>
  <si>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</si>
  <si>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</si>
  <si>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</si>
  <si>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</si>
  <si>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</si>
  <si>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</si>
  <si>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</si>
  <si>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</si>
  <si>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</si>
  <si>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</si>
  <si>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</si>
  <si>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</si>
  <si>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</si>
  <si>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</si>
  <si>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</si>
  <si>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</si>
  <si>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</si>
  <si>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</si>
  <si>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</si>
  <si>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</si>
  <si>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</si>
  <si>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</si>
  <si>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</si>
  <si>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</si>
  <si>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</si>
  <si>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</si>
  <si>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</si>
  <si>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</si>
  <si>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</si>
  <si>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</si>
  <si>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</si>
  <si>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</si>
  <si>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</si>
  <si>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</si>
  <si>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</si>
  <si>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</si>
  <si>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</si>
  <si>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</si>
  <si>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</si>
  <si>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</si>
  <si>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</si>
  <si>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</si>
  <si>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</si>
  <si>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</si>
  <si>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</si>
  <si>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</si>
  <si>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</si>
  <si>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</si>
  <si>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</si>
  <si>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</si>
  <si>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</si>
  <si>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</si>
  <si>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</si>
  <si>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</si>
  <si>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</si>
  <si>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</si>
  <si>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</si>
  <si>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</si>
  <si>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</si>
  <si>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</si>
  <si>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</si>
  <si>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</si>
  <si>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</si>
  <si>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</si>
  <si>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</si>
  <si>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</si>
  <si>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</si>
  <si>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</si>
  <si>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</si>
  <si>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</si>
  <si>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</si>
  <si>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</si>
  <si>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</si>
  <si>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</si>
  <si>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</si>
  <si>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</si>
  <si>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</si>
  <si>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</si>
  <si>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</si>
  <si>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</si>
  <si>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</si>
  <si>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</si>
  <si>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</si>
  <si>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</si>
  <si>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</si>
  <si>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</si>
  <si>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</si>
  <si>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</si>
  <si>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</si>
  <si>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</si>
  <si>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</si>
  <si>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</si>
  <si>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</si>
  <si>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</si>
  <si>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</si>
  <si>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</si>
  <si>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</si>
  <si>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</si>
  <si>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</si>
  <si>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</si>
  <si>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</si>
  <si>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</si>
  <si>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</si>
  <si>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</si>
  <si>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</si>
  <si>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</si>
  <si>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</si>
  <si>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</si>
  <si>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</si>
  <si>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</si>
  <si>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</si>
  <si>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</si>
  <si>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</si>
  <si>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</si>
  <si>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</si>
  <si>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</si>
  <si>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</si>
  <si>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</si>
  <si>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</si>
  <si>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</si>
  <si>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</si>
  <si>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</si>
  <si>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</si>
  <si>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</si>
  <si>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</si>
  <si>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</si>
  <si>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</si>
  <si>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</si>
  <si>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</si>
  <si>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</si>
  <si>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</si>
  <si>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</si>
  <si>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</si>
  <si>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</si>
  <si>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</si>
  <si>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</si>
  <si>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</si>
  <si>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</si>
  <si>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</si>
  <si>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</si>
  <si>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</si>
  <si>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</si>
  <si>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</si>
  <si>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</si>
  <si>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</si>
  <si>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</si>
  <si>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</si>
  <si>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</si>
  <si>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</si>
  <si>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</si>
  <si>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</si>
  <si>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</si>
  <si>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</si>
  <si>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</si>
  <si>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</si>
  <si>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</si>
  <si>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</si>
  <si>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</si>
  <si>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</si>
  <si>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</si>
  <si>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</si>
  <si>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</si>
  <si>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</si>
  <si>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</si>
  <si>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</si>
  <si>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</si>
  <si>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</si>
  <si>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</si>
  <si>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</si>
  <si>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</si>
  <si>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</si>
  <si>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</si>
  <si>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</si>
  <si>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</si>
  <si>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</si>
  <si>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</si>
  <si>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</si>
  <si>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</si>
  <si>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</si>
  <si>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</si>
  <si>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</si>
  <si>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</si>
  <si>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</si>
  <si>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</si>
  <si>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</si>
  <si>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</si>
  <si>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</si>
  <si>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</si>
  <si>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</si>
  <si>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</si>
  <si>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</si>
  <si>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</si>
  <si>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</si>
  <si>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</si>
  <si>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</si>
  <si>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</si>
  <si>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</si>
  <si>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</si>
  <si>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</si>
  <si>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</si>
  <si>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</si>
  <si>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</si>
  <si>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</si>
  <si>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</si>
  <si>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</si>
  <si>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</si>
  <si>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</si>
  <si>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</si>
  <si>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</si>
  <si>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</si>
  <si>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</si>
  <si>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</si>
  <si>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</si>
  <si>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</si>
  <si>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</si>
  <si>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</si>
  <si>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</si>
  <si>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</si>
  <si>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</si>
  <si>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</si>
  <si>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</si>
  <si>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</si>
  <si>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</si>
  <si>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</si>
  <si>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</si>
  <si>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</si>
  <si>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</si>
  <si>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</si>
  <si>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</si>
  <si>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</si>
  <si>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</si>
  <si>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</si>
  <si>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</si>
  <si>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</si>
  <si>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</si>
  <si>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</si>
  <si>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</si>
  <si>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</si>
  <si>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</si>
  <si>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</si>
  <si>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</si>
  <si>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</si>
  <si>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</si>
  <si>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</si>
  <si>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</si>
  <si>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</si>
  <si>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</si>
  <si>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</si>
  <si>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</si>
  <si>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</si>
  <si>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</si>
  <si>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</si>
  <si>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</si>
  <si>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</si>
  <si>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</si>
  <si>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</si>
  <si>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</si>
  <si>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</si>
  <si>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</si>
  <si>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</si>
  <si>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</si>
  <si>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</si>
  <si>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</si>
  <si>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</si>
  <si>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</si>
  <si>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</si>
  <si>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</si>
  <si>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</si>
  <si>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</si>
  <si>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</si>
  <si>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</si>
  <si>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</si>
  <si>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</si>
  <si>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</si>
  <si>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</si>
  <si>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</si>
  <si>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</si>
  <si>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</si>
  <si>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</si>
  <si>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</si>
  <si>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</si>
  <si>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</si>
  <si>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</si>
  <si>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</si>
  <si>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</si>
  <si>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</si>
  <si>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</si>
  <si>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</si>
  <si>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</si>
  <si>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</si>
  <si>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</si>
  <si>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</si>
  <si>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</si>
  <si>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</si>
  <si>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</si>
  <si>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</si>
  <si>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</si>
  <si>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</si>
  <si>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</si>
  <si>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</si>
  <si>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</si>
  <si>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</si>
  <si>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</si>
  <si>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</si>
  <si>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</si>
  <si>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</si>
  <si>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</si>
  <si>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</si>
  <si>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</si>
  <si>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</si>
  <si>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</si>
  <si>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</si>
  <si>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</si>
  <si>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</si>
  <si>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</si>
  <si>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</si>
  <si>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</si>
  <si>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</si>
  <si>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</si>
  <si>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</si>
  <si>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</si>
  <si>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</si>
  <si>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</si>
  <si>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</si>
  <si>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</si>
  <si>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</si>
  <si>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</si>
  <si>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</si>
  <si>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</si>
  <si>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</si>
  <si>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</si>
  <si>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</si>
  <si>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</si>
  <si>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</si>
  <si>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</si>
  <si>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</si>
  <si>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</si>
  <si>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</si>
  <si>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</si>
  <si>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</si>
  <si>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</si>
  <si>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Vedanta Audit d.o.o.</t>
  </si>
  <si>
    <t>Darija Lopotar</t>
  </si>
  <si>
    <t>Obveznik: Kutjevo d.d. nekonsolidirano</t>
  </si>
  <si>
    <t xml:space="preserve">stanje na dan 30.06.2022. </t>
  </si>
  <si>
    <t>u razdoblju 01.01.2022. do 30.06.2022.</t>
  </si>
  <si>
    <t xml:space="preserve">BILJEŠKE UZ FINANCIJSKE IZVJEŠTAJE - TFI
(koji se sastavljaju za tromjesečna razdoblja)
Naziv izdavatelja:  Kutjevo d.d. nekonsolidirano
OIB:   21918659912
Izvještajno razdoblje: 01.01.2022.-30.06.2022.
Bilješke uz financijske izvještaje za tromjesečna razdoblja uključuju:
a) U okviru Bilance, u aktivi nema značajnijih promjena na poziciji dugotrajne materijalne imovine, kod kratkotrajne imovine bilježimo povećanje zaliha gotovih proizvoda i trgovačkih roba, te proizvodnje u tijeku zbog prisutne sezonalnosti koja prati djelatnost poljoprivrede..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povećanii troškovi osoblja za 796.890,00 kn zbog povećanja plaća u skladu sa povećanjem inflacije.
5. Poduzeće ima dugoročne kredite sa rokom dospijeća do pet godina.
6. Prosječan broj zaposlenih tijekom tekućeg razdoblja iznosi 550.
7. Nismo kapitalizirali trošak plaća.
8. U bilanci nisu priznata rezerviranja za odgođeni porez, stanja odgođenog poreza na kraju poslovne godine i kretanja tih stanja tijekom poslovne godine.
9. Podatak dostavljamo u okviru konsolidiranog TFI.
10. Nominalna vrijednost dionice 50 kn.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Sve poslovne transakcije (događaji)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</si>
</sst>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I7" sqref="I7"/>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v>44742</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449</v>
      </c>
      <c r="D11" s="167"/>
      <c r="E11" s="67"/>
      <c r="F11" s="132" t="s">
        <v>334</v>
      </c>
      <c r="G11" s="170"/>
      <c r="H11" s="148" t="s">
        <v>450</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451</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452</v>
      </c>
      <c r="D15" s="167"/>
      <c r="E15" s="171"/>
      <c r="F15" s="162"/>
      <c r="G15" s="73" t="s">
        <v>335</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454</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455</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34340</v>
      </c>
      <c r="D21" s="149"/>
      <c r="E21" s="138"/>
      <c r="F21" s="138"/>
      <c r="G21" s="139" t="s">
        <v>456</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457</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458</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550</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338</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t="s">
        <v>344</v>
      </c>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t="s">
        <v>460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461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462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t="s">
        <v>463</v>
      </c>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t="s">
        <v>464</v>
      </c>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466</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465</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308743777</v>
      </c>
      <c r="I9" s="23">
        <f>I10+I17+I27+I38+I43</f>
        <v>308072394</v>
      </c>
    </row>
    <row r="10" spans="1:9" ht="12.75" customHeight="1" x14ac:dyDescent="0.2">
      <c r="A10" s="193" t="s">
        <v>5</v>
      </c>
      <c r="B10" s="193"/>
      <c r="C10" s="193"/>
      <c r="D10" s="193"/>
      <c r="E10" s="193"/>
      <c r="F10" s="193"/>
      <c r="G10" s="15">
        <v>3</v>
      </c>
      <c r="H10" s="23">
        <f>H11+H12+H13+H14+H15+H16</f>
        <v>0</v>
      </c>
      <c r="I10" s="23">
        <f>I11+I12+I13+I14+I15+I16</f>
        <v>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227698463</v>
      </c>
      <c r="I17" s="23">
        <f>I18+I19+I20+I21+I22+I23+I24+I25+I26</f>
        <v>228543738</v>
      </c>
    </row>
    <row r="18" spans="1:9" ht="12.75" customHeight="1" x14ac:dyDescent="0.2">
      <c r="A18" s="189" t="s">
        <v>13</v>
      </c>
      <c r="B18" s="189"/>
      <c r="C18" s="189"/>
      <c r="D18" s="189"/>
      <c r="E18" s="189"/>
      <c r="F18" s="189"/>
      <c r="G18" s="14">
        <v>11</v>
      </c>
      <c r="H18" s="22">
        <v>20696832</v>
      </c>
      <c r="I18" s="22">
        <v>20949830</v>
      </c>
    </row>
    <row r="19" spans="1:9" ht="12.75" customHeight="1" x14ac:dyDescent="0.2">
      <c r="A19" s="189" t="s">
        <v>14</v>
      </c>
      <c r="B19" s="189"/>
      <c r="C19" s="189"/>
      <c r="D19" s="189"/>
      <c r="E19" s="189"/>
      <c r="F19" s="189"/>
      <c r="G19" s="14">
        <v>12</v>
      </c>
      <c r="H19" s="22">
        <v>76367997</v>
      </c>
      <c r="I19" s="22">
        <v>76826223</v>
      </c>
    </row>
    <row r="20" spans="1:9" ht="12.75" customHeight="1" x14ac:dyDescent="0.2">
      <c r="A20" s="189" t="s">
        <v>15</v>
      </c>
      <c r="B20" s="189"/>
      <c r="C20" s="189"/>
      <c r="D20" s="189"/>
      <c r="E20" s="189"/>
      <c r="F20" s="189"/>
      <c r="G20" s="14">
        <v>13</v>
      </c>
      <c r="H20" s="22">
        <v>51105689</v>
      </c>
      <c r="I20" s="22">
        <v>49626569</v>
      </c>
    </row>
    <row r="21" spans="1:9" ht="12.75" customHeight="1" x14ac:dyDescent="0.2">
      <c r="A21" s="189" t="s">
        <v>16</v>
      </c>
      <c r="B21" s="189"/>
      <c r="C21" s="189"/>
      <c r="D21" s="189"/>
      <c r="E21" s="189"/>
      <c r="F21" s="189"/>
      <c r="G21" s="14">
        <v>14</v>
      </c>
      <c r="H21" s="22">
        <v>6047144</v>
      </c>
      <c r="I21" s="22">
        <v>6092909</v>
      </c>
    </row>
    <row r="22" spans="1:9" ht="12.75" customHeight="1" x14ac:dyDescent="0.2">
      <c r="A22" s="189" t="s">
        <v>17</v>
      </c>
      <c r="B22" s="189"/>
      <c r="C22" s="189"/>
      <c r="D22" s="189"/>
      <c r="E22" s="189"/>
      <c r="F22" s="189"/>
      <c r="G22" s="14">
        <v>15</v>
      </c>
      <c r="H22" s="22">
        <v>41335343</v>
      </c>
      <c r="I22" s="22">
        <v>40086580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30818534</v>
      </c>
      <c r="I24" s="22">
        <v>34961627</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1326924</v>
      </c>
      <c r="I26" s="22">
        <v>0</v>
      </c>
    </row>
    <row r="27" spans="1:9" ht="12.75" customHeight="1" x14ac:dyDescent="0.2">
      <c r="A27" s="193" t="s">
        <v>22</v>
      </c>
      <c r="B27" s="193"/>
      <c r="C27" s="193"/>
      <c r="D27" s="193"/>
      <c r="E27" s="193"/>
      <c r="F27" s="193"/>
      <c r="G27" s="15">
        <v>20</v>
      </c>
      <c r="H27" s="23">
        <f>SUM(H28:H37)</f>
        <v>80998275</v>
      </c>
      <c r="I27" s="23">
        <f>SUM(I28:I37)</f>
        <v>79488075</v>
      </c>
    </row>
    <row r="28" spans="1:9" ht="12.75" customHeight="1" x14ac:dyDescent="0.2">
      <c r="A28" s="189" t="s">
        <v>23</v>
      </c>
      <c r="B28" s="189"/>
      <c r="C28" s="189"/>
      <c r="D28" s="189"/>
      <c r="E28" s="189"/>
      <c r="F28" s="189"/>
      <c r="G28" s="14">
        <v>21</v>
      </c>
      <c r="H28" s="22">
        <v>77818875</v>
      </c>
      <c r="I28" s="22">
        <v>77823675</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3150000</v>
      </c>
      <c r="I30" s="22">
        <v>1575000</v>
      </c>
    </row>
    <row r="31" spans="1:9" ht="24" customHeight="1" x14ac:dyDescent="0.2">
      <c r="A31" s="189" t="s">
        <v>26</v>
      </c>
      <c r="B31" s="189"/>
      <c r="C31" s="189"/>
      <c r="D31" s="189"/>
      <c r="E31" s="189"/>
      <c r="F31" s="189"/>
      <c r="G31" s="14">
        <v>24</v>
      </c>
      <c r="H31" s="22">
        <v>29400</v>
      </c>
      <c r="I31" s="22">
        <v>29400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60000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47039</v>
      </c>
      <c r="I38" s="23">
        <f>I39+I40+I41+I42</f>
        <v>40581</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47039</v>
      </c>
      <c r="I41" s="22">
        <v>40581</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283990704</v>
      </c>
      <c r="I44" s="23">
        <f>I45+I53+I60+I70</f>
        <v>302804771</v>
      </c>
    </row>
    <row r="45" spans="1:9" ht="12.75" customHeight="1" x14ac:dyDescent="0.2">
      <c r="A45" s="193" t="s">
        <v>39</v>
      </c>
      <c r="B45" s="193"/>
      <c r="C45" s="193"/>
      <c r="D45" s="193"/>
      <c r="E45" s="193"/>
      <c r="F45" s="193"/>
      <c r="G45" s="15">
        <v>38</v>
      </c>
      <c r="H45" s="23">
        <f>SUM(H46:H52)</f>
        <v>142766997</v>
      </c>
      <c r="I45" s="23">
        <f>SUM(I46:I52)</f>
        <v>169465896</v>
      </c>
    </row>
    <row r="46" spans="1:9" ht="12.75" customHeight="1" x14ac:dyDescent="0.2">
      <c r="A46" s="189" t="s">
        <v>40</v>
      </c>
      <c r="B46" s="189"/>
      <c r="C46" s="189"/>
      <c r="D46" s="189"/>
      <c r="E46" s="189"/>
      <c r="F46" s="189"/>
      <c r="G46" s="14">
        <v>39</v>
      </c>
      <c r="H46" s="22">
        <v>18711266</v>
      </c>
      <c r="I46" s="22">
        <v>21989603</v>
      </c>
    </row>
    <row r="47" spans="1:9" ht="12.75" customHeight="1" x14ac:dyDescent="0.2">
      <c r="A47" s="189" t="s">
        <v>41</v>
      </c>
      <c r="B47" s="189"/>
      <c r="C47" s="189"/>
      <c r="D47" s="189"/>
      <c r="E47" s="189"/>
      <c r="F47" s="189"/>
      <c r="G47" s="14">
        <v>40</v>
      </c>
      <c r="H47" s="22">
        <v>63820609</v>
      </c>
      <c r="I47" s="22">
        <v>85434165</v>
      </c>
    </row>
    <row r="48" spans="1:9" ht="12.75" customHeight="1" x14ac:dyDescent="0.2">
      <c r="A48" s="189" t="s">
        <v>42</v>
      </c>
      <c r="B48" s="189"/>
      <c r="C48" s="189"/>
      <c r="D48" s="189"/>
      <c r="E48" s="189"/>
      <c r="F48" s="189"/>
      <c r="G48" s="14">
        <v>41</v>
      </c>
      <c r="H48" s="22">
        <v>47068444</v>
      </c>
      <c r="I48" s="22">
        <v>44565747</v>
      </c>
    </row>
    <row r="49" spans="1:9" ht="12.75" customHeight="1" x14ac:dyDescent="0.2">
      <c r="A49" s="189" t="s">
        <v>43</v>
      </c>
      <c r="B49" s="189"/>
      <c r="C49" s="189"/>
      <c r="D49" s="189"/>
      <c r="E49" s="189"/>
      <c r="F49" s="189"/>
      <c r="G49" s="14">
        <v>42</v>
      </c>
      <c r="H49" s="22">
        <v>13166678</v>
      </c>
      <c r="I49" s="22">
        <v>17476381</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46756735</v>
      </c>
      <c r="I53" s="23">
        <f>SUM(I54:I59)</f>
        <v>63675064</v>
      </c>
    </row>
    <row r="54" spans="1:9" ht="12.75" customHeight="1" x14ac:dyDescent="0.2">
      <c r="A54" s="189" t="s">
        <v>48</v>
      </c>
      <c r="B54" s="189"/>
      <c r="C54" s="189"/>
      <c r="D54" s="189"/>
      <c r="E54" s="189"/>
      <c r="F54" s="189"/>
      <c r="G54" s="14">
        <v>47</v>
      </c>
      <c r="H54" s="22">
        <v>3228395</v>
      </c>
      <c r="I54" s="22">
        <v>2726193</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39733032</v>
      </c>
      <c r="I56" s="22">
        <v>60385765</v>
      </c>
    </row>
    <row r="57" spans="1:9" ht="12.75" customHeight="1" x14ac:dyDescent="0.2">
      <c r="A57" s="189" t="s">
        <v>51</v>
      </c>
      <c r="B57" s="189"/>
      <c r="C57" s="189"/>
      <c r="D57" s="189"/>
      <c r="E57" s="189"/>
      <c r="F57" s="189"/>
      <c r="G57" s="14">
        <v>50</v>
      </c>
      <c r="H57" s="22">
        <v>17632</v>
      </c>
      <c r="I57" s="22">
        <v>47270</v>
      </c>
    </row>
    <row r="58" spans="1:9" ht="12.75" customHeight="1" x14ac:dyDescent="0.2">
      <c r="A58" s="189" t="s">
        <v>52</v>
      </c>
      <c r="B58" s="189"/>
      <c r="C58" s="189"/>
      <c r="D58" s="189"/>
      <c r="E58" s="189"/>
      <c r="F58" s="189"/>
      <c r="G58" s="14">
        <v>51</v>
      </c>
      <c r="H58" s="22">
        <v>3768216</v>
      </c>
      <c r="I58" s="22">
        <v>505367</v>
      </c>
    </row>
    <row r="59" spans="1:9" ht="12.75" customHeight="1" x14ac:dyDescent="0.2">
      <c r="A59" s="189" t="s">
        <v>53</v>
      </c>
      <c r="B59" s="189"/>
      <c r="C59" s="189"/>
      <c r="D59" s="189"/>
      <c r="E59" s="189"/>
      <c r="F59" s="189"/>
      <c r="G59" s="14">
        <v>52</v>
      </c>
      <c r="H59" s="22">
        <v>9460</v>
      </c>
      <c r="I59" s="22">
        <v>10469</v>
      </c>
    </row>
    <row r="60" spans="1:9" ht="12.75" customHeight="1" x14ac:dyDescent="0.2">
      <c r="A60" s="193" t="s">
        <v>54</v>
      </c>
      <c r="B60" s="193"/>
      <c r="C60" s="193"/>
      <c r="D60" s="193"/>
      <c r="E60" s="193"/>
      <c r="F60" s="193"/>
      <c r="G60" s="15">
        <v>53</v>
      </c>
      <c r="H60" s="23">
        <f>SUM(H61:H69)</f>
        <v>55638273</v>
      </c>
      <c r="I60" s="23">
        <f>SUM(I61:I69)</f>
        <v>41862432</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54630943</v>
      </c>
      <c r="I63" s="22">
        <v>41662456</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11516</v>
      </c>
      <c r="I67" s="22">
        <v>24593</v>
      </c>
    </row>
    <row r="68" spans="1:9" ht="12.75" customHeight="1" x14ac:dyDescent="0.2">
      <c r="A68" s="189" t="s">
        <v>30</v>
      </c>
      <c r="B68" s="189"/>
      <c r="C68" s="189"/>
      <c r="D68" s="189"/>
      <c r="E68" s="189"/>
      <c r="F68" s="189"/>
      <c r="G68" s="14">
        <v>61</v>
      </c>
      <c r="H68" s="22">
        <v>995814</v>
      </c>
      <c r="I68" s="22">
        <v>175383</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38828699</v>
      </c>
      <c r="I70" s="22">
        <v>27801379</v>
      </c>
    </row>
    <row r="71" spans="1:9" ht="12.75" customHeight="1" x14ac:dyDescent="0.2">
      <c r="A71" s="190" t="s">
        <v>58</v>
      </c>
      <c r="B71" s="190"/>
      <c r="C71" s="190"/>
      <c r="D71" s="190"/>
      <c r="E71" s="190"/>
      <c r="F71" s="190"/>
      <c r="G71" s="14">
        <v>64</v>
      </c>
      <c r="H71" s="22">
        <v>1147812</v>
      </c>
      <c r="I71" s="22">
        <v>2140227</v>
      </c>
    </row>
    <row r="72" spans="1:9" ht="12.75" customHeight="1" x14ac:dyDescent="0.2">
      <c r="A72" s="191" t="s">
        <v>305</v>
      </c>
      <c r="B72" s="191"/>
      <c r="C72" s="191"/>
      <c r="D72" s="191"/>
      <c r="E72" s="191"/>
      <c r="F72" s="191"/>
      <c r="G72" s="15">
        <v>65</v>
      </c>
      <c r="H72" s="23">
        <f>H8+H9+H44+H71</f>
        <v>593882293</v>
      </c>
      <c r="I72" s="23">
        <f>I8+I9+I44+I71</f>
        <v>613017392</v>
      </c>
    </row>
    <row r="73" spans="1:9" ht="12.75" customHeight="1" x14ac:dyDescent="0.2">
      <c r="A73" s="190" t="s">
        <v>59</v>
      </c>
      <c r="B73" s="190"/>
      <c r="C73" s="190"/>
      <c r="D73" s="190"/>
      <c r="E73" s="190"/>
      <c r="F73" s="190"/>
      <c r="G73" s="14">
        <v>66</v>
      </c>
      <c r="H73" s="22">
        <v>103849512</v>
      </c>
      <c r="I73" s="22">
        <v>103210229</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426159190</v>
      </c>
      <c r="I75" s="102">
        <f>I76+I77+I78+I84+I85+I91+I94+I97</f>
        <v>476086830</v>
      </c>
    </row>
    <row r="76" spans="1:9" ht="12.75" customHeight="1" x14ac:dyDescent="0.2">
      <c r="A76" s="189" t="s">
        <v>61</v>
      </c>
      <c r="B76" s="189"/>
      <c r="C76" s="189"/>
      <c r="D76" s="189"/>
      <c r="E76" s="189"/>
      <c r="F76" s="189"/>
      <c r="G76" s="14">
        <v>68</v>
      </c>
      <c r="H76" s="22">
        <v>355321450</v>
      </c>
      <c r="I76" s="22">
        <v>355321450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2">
        <f>SUM(H79:H83)</f>
        <v>3363585</v>
      </c>
      <c r="I78" s="102">
        <f>SUM(I79:I83)</f>
        <v>4493816</v>
      </c>
    </row>
    <row r="79" spans="1:9" ht="12.75" customHeight="1" x14ac:dyDescent="0.2">
      <c r="A79" s="189" t="s">
        <v>64</v>
      </c>
      <c r="B79" s="189"/>
      <c r="C79" s="189"/>
      <c r="D79" s="189"/>
      <c r="E79" s="189"/>
      <c r="F79" s="189"/>
      <c r="G79" s="14">
        <v>71</v>
      </c>
      <c r="H79" s="22">
        <v>3363585</v>
      </c>
      <c r="I79" s="22">
        <v>4493816</v>
      </c>
    </row>
    <row r="80" spans="1:9" ht="12.75" customHeight="1" x14ac:dyDescent="0.2">
      <c r="A80" s="189" t="s">
        <v>65</v>
      </c>
      <c r="B80" s="189"/>
      <c r="C80" s="189"/>
      <c r="D80" s="189"/>
      <c r="E80" s="189"/>
      <c r="F80" s="189"/>
      <c r="G80" s="14">
        <v>72</v>
      </c>
      <c r="H80" s="22">
        <v>8700</v>
      </c>
      <c r="I80" s="22">
        <v>8700</v>
      </c>
    </row>
    <row r="81" spans="1:9" ht="12.75" customHeight="1" x14ac:dyDescent="0.2">
      <c r="A81" s="189" t="s">
        <v>66</v>
      </c>
      <c r="B81" s="189"/>
      <c r="C81" s="189"/>
      <c r="D81" s="189"/>
      <c r="E81" s="189"/>
      <c r="F81" s="189"/>
      <c r="G81" s="14">
        <v>73</v>
      </c>
      <c r="H81" s="22">
        <v>-8700</v>
      </c>
      <c r="I81" s="22">
        <v>-8700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44869537</v>
      </c>
      <c r="I91" s="23">
        <f>I92-I93</f>
        <v>66343925</v>
      </c>
    </row>
    <row r="92" spans="1:9" ht="12.75" customHeight="1" x14ac:dyDescent="0.2">
      <c r="A92" s="189" t="s">
        <v>72</v>
      </c>
      <c r="B92" s="189"/>
      <c r="C92" s="189"/>
      <c r="D92" s="189"/>
      <c r="E92" s="189"/>
      <c r="F92" s="189"/>
      <c r="G92" s="14">
        <v>84</v>
      </c>
      <c r="H92" s="22">
        <v>44869537</v>
      </c>
      <c r="I92" s="22">
        <v>66343925</v>
      </c>
    </row>
    <row r="93" spans="1:9" ht="12.75" customHeight="1" x14ac:dyDescent="0.2">
      <c r="A93" s="189" t="s">
        <v>73</v>
      </c>
      <c r="B93" s="189"/>
      <c r="C93" s="189"/>
      <c r="D93" s="189"/>
      <c r="E93" s="189"/>
      <c r="F93" s="189"/>
      <c r="G93" s="14">
        <v>85</v>
      </c>
      <c r="H93" s="22">
        <v>0</v>
      </c>
      <c r="I93" s="22">
        <v>0</v>
      </c>
    </row>
    <row r="94" spans="1:9" ht="12.75" customHeight="1" x14ac:dyDescent="0.2">
      <c r="A94" s="193" t="s">
        <v>354</v>
      </c>
      <c r="B94" s="193"/>
      <c r="C94" s="193"/>
      <c r="D94" s="193"/>
      <c r="E94" s="193"/>
      <c r="F94" s="193"/>
      <c r="G94" s="15">
        <v>86</v>
      </c>
      <c r="H94" s="23">
        <f>H95-H96</f>
        <v>22604618</v>
      </c>
      <c r="I94" s="23">
        <f>I95-I96</f>
        <v>49927639</v>
      </c>
    </row>
    <row r="95" spans="1:9" ht="12.75" customHeight="1" x14ac:dyDescent="0.2">
      <c r="A95" s="189" t="s">
        <v>74</v>
      </c>
      <c r="B95" s="189"/>
      <c r="C95" s="189"/>
      <c r="D95" s="189"/>
      <c r="E95" s="189"/>
      <c r="F95" s="189"/>
      <c r="G95" s="14">
        <v>87</v>
      </c>
      <c r="H95" s="22">
        <v>22604618</v>
      </c>
      <c r="I95" s="22">
        <v>49927639</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7931805</v>
      </c>
      <c r="I98" s="23">
        <f>SUM(I99:I104)</f>
        <v>3750740</v>
      </c>
    </row>
    <row r="99" spans="1:9" ht="12.75" customHeight="1" x14ac:dyDescent="0.2">
      <c r="A99" s="189" t="s">
        <v>77</v>
      </c>
      <c r="B99" s="189"/>
      <c r="C99" s="189"/>
      <c r="D99" s="189"/>
      <c r="E99" s="189"/>
      <c r="F99" s="189"/>
      <c r="G99" s="14">
        <v>91</v>
      </c>
      <c r="H99" s="22">
        <v>6034526</v>
      </c>
      <c r="I99" s="22">
        <v>2259069</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1897279</v>
      </c>
      <c r="I101" s="22">
        <v>1491671</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51714883</v>
      </c>
      <c r="I105" s="23">
        <f>SUM(I106:I116)</f>
        <v>47306075</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1316511</v>
      </c>
      <c r="I110" s="22">
        <v>1062762</v>
      </c>
    </row>
    <row r="111" spans="1:9" ht="12.75" customHeight="1" x14ac:dyDescent="0.2">
      <c r="A111" s="189" t="s">
        <v>88</v>
      </c>
      <c r="B111" s="189"/>
      <c r="C111" s="189"/>
      <c r="D111" s="189"/>
      <c r="E111" s="189"/>
      <c r="F111" s="189"/>
      <c r="G111" s="14">
        <v>103</v>
      </c>
      <c r="H111" s="22">
        <v>50398372</v>
      </c>
      <c r="I111" s="22">
        <v>46243313</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91914593</v>
      </c>
      <c r="I117" s="23">
        <f>SUM(I118:I131)</f>
        <v>72664175</v>
      </c>
    </row>
    <row r="118" spans="1:9" ht="12.75" customHeight="1" x14ac:dyDescent="0.2">
      <c r="A118" s="189" t="s">
        <v>83</v>
      </c>
      <c r="B118" s="189"/>
      <c r="C118" s="189"/>
      <c r="D118" s="189"/>
      <c r="E118" s="189"/>
      <c r="F118" s="189"/>
      <c r="G118" s="14">
        <v>110</v>
      </c>
      <c r="H118" s="22">
        <v>19230</v>
      </c>
      <c r="I118" s="22">
        <v>2379893</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67504253</v>
      </c>
      <c r="I123" s="22">
        <v>35077938</v>
      </c>
    </row>
    <row r="124" spans="1:9" ht="12.75" customHeight="1" x14ac:dyDescent="0.2">
      <c r="A124" s="189" t="s">
        <v>89</v>
      </c>
      <c r="B124" s="189"/>
      <c r="C124" s="189"/>
      <c r="D124" s="189"/>
      <c r="E124" s="189"/>
      <c r="F124" s="189"/>
      <c r="G124" s="14">
        <v>116</v>
      </c>
      <c r="H124" s="22">
        <v>1335795</v>
      </c>
      <c r="I124" s="22">
        <v>92511</v>
      </c>
    </row>
    <row r="125" spans="1:9" ht="12.75" customHeight="1" x14ac:dyDescent="0.2">
      <c r="A125" s="189" t="s">
        <v>90</v>
      </c>
      <c r="B125" s="189"/>
      <c r="C125" s="189"/>
      <c r="D125" s="189"/>
      <c r="E125" s="189"/>
      <c r="F125" s="189"/>
      <c r="G125" s="14">
        <v>117</v>
      </c>
      <c r="H125" s="22">
        <v>15115569</v>
      </c>
      <c r="I125" s="22">
        <v>27683757</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6000319</v>
      </c>
      <c r="I127" s="22">
        <v>5919099</v>
      </c>
    </row>
    <row r="128" spans="1:9" x14ac:dyDescent="0.2">
      <c r="A128" s="189" t="s">
        <v>95</v>
      </c>
      <c r="B128" s="189"/>
      <c r="C128" s="189"/>
      <c r="D128" s="189"/>
      <c r="E128" s="189"/>
      <c r="F128" s="189"/>
      <c r="G128" s="14">
        <v>120</v>
      </c>
      <c r="H128" s="22">
        <v>1939427</v>
      </c>
      <c r="I128" s="22">
        <v>185698</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0</v>
      </c>
      <c r="I131" s="22">
        <v>1325279</v>
      </c>
    </row>
    <row r="132" spans="1:9" ht="22.15" customHeight="1" x14ac:dyDescent="0.2">
      <c r="A132" s="190" t="s">
        <v>99</v>
      </c>
      <c r="B132" s="190"/>
      <c r="C132" s="190"/>
      <c r="D132" s="190"/>
      <c r="E132" s="190"/>
      <c r="F132" s="190"/>
      <c r="G132" s="14">
        <v>124</v>
      </c>
      <c r="H132" s="22">
        <v>16161822</v>
      </c>
      <c r="I132" s="22">
        <v>13209572</v>
      </c>
    </row>
    <row r="133" spans="1:9" ht="12.75" customHeight="1" x14ac:dyDescent="0.2">
      <c r="A133" s="191" t="s">
        <v>359</v>
      </c>
      <c r="B133" s="191"/>
      <c r="C133" s="191"/>
      <c r="D133" s="191"/>
      <c r="E133" s="191"/>
      <c r="F133" s="191"/>
      <c r="G133" s="15">
        <v>125</v>
      </c>
      <c r="H133" s="23">
        <f>H75+H98+H105+H117+H132</f>
        <v>593882293</v>
      </c>
      <c r="I133" s="23">
        <f>I75+I98+I105+I117+I132</f>
        <v>613017392</v>
      </c>
    </row>
    <row r="134" spans="1:9" x14ac:dyDescent="0.2">
      <c r="A134" s="190" t="s">
        <v>100</v>
      </c>
      <c r="B134" s="190"/>
      <c r="C134" s="190"/>
      <c r="D134" s="190"/>
      <c r="E134" s="190"/>
      <c r="F134" s="190"/>
      <c r="G134" s="14">
        <v>126</v>
      </c>
      <c r="H134" s="22">
        <v>103849512</v>
      </c>
      <c r="I134" s="22">
        <v>103210229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112" sqref="K112"/>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467</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148790074</v>
      </c>
      <c r="I8" s="107">
        <f>SUM(I9:I13)</f>
        <v>77081429</v>
      </c>
      <c r="J8" s="107">
        <f>SUM(J9:J13)</f>
        <v>185249545</v>
      </c>
      <c r="K8" s="107">
        <f>SUM(K9:K13)</f>
        <v>96223468</v>
      </c>
    </row>
    <row r="9" spans="1:11" ht="12.75" customHeight="1" x14ac:dyDescent="0.2">
      <c r="A9" s="189" t="s">
        <v>115</v>
      </c>
      <c r="B9" s="189"/>
      <c r="C9" s="189"/>
      <c r="D9" s="189"/>
      <c r="E9" s="189"/>
      <c r="F9" s="189"/>
      <c r="G9" s="14">
        <v>2</v>
      </c>
      <c r="H9" s="108">
        <v>7177659</v>
      </c>
      <c r="I9" s="108">
        <v>4019315</v>
      </c>
      <c r="J9" s="108">
        <v>7903278</v>
      </c>
      <c r="K9" s="108">
        <v>3823075</v>
      </c>
    </row>
    <row r="10" spans="1:11" ht="12.75" customHeight="1" x14ac:dyDescent="0.2">
      <c r="A10" s="189" t="s">
        <v>116</v>
      </c>
      <c r="B10" s="189"/>
      <c r="C10" s="189"/>
      <c r="D10" s="189"/>
      <c r="E10" s="189"/>
      <c r="F10" s="189"/>
      <c r="G10" s="14">
        <v>3</v>
      </c>
      <c r="H10" s="108">
        <v>134292709</v>
      </c>
      <c r="I10" s="108">
        <v>69271013</v>
      </c>
      <c r="J10" s="108">
        <v>166524172</v>
      </c>
      <c r="K10" s="108">
        <v>85931350</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246687</v>
      </c>
      <c r="I12" s="108">
        <v>129135</v>
      </c>
      <c r="J12" s="108">
        <v>367212</v>
      </c>
      <c r="K12" s="108">
        <v>197308</v>
      </c>
    </row>
    <row r="13" spans="1:11" ht="12.75" customHeight="1" x14ac:dyDescent="0.2">
      <c r="A13" s="189" t="s">
        <v>119</v>
      </c>
      <c r="B13" s="189"/>
      <c r="C13" s="189"/>
      <c r="D13" s="189"/>
      <c r="E13" s="189"/>
      <c r="F13" s="189"/>
      <c r="G13" s="14">
        <v>6</v>
      </c>
      <c r="H13" s="108">
        <v>7073019</v>
      </c>
      <c r="I13" s="108">
        <v>3661966</v>
      </c>
      <c r="J13" s="108">
        <v>10454883</v>
      </c>
      <c r="K13" s="108">
        <v>6271735</v>
      </c>
    </row>
    <row r="14" spans="1:11" ht="12.75" customHeight="1" x14ac:dyDescent="0.2">
      <c r="A14" s="221" t="s">
        <v>361</v>
      </c>
      <c r="B14" s="221"/>
      <c r="C14" s="221"/>
      <c r="D14" s="221"/>
      <c r="E14" s="221"/>
      <c r="F14" s="221"/>
      <c r="G14" s="15">
        <v>7</v>
      </c>
      <c r="H14" s="107">
        <f>H15+H16+H20+H24+H25+H26+H29+H36</f>
        <v>122097039</v>
      </c>
      <c r="I14" s="107">
        <f>I15+I16+I20+I24+I25+I26+I29+I36</f>
        <v>64183953</v>
      </c>
      <c r="J14" s="107">
        <f>J15+J16+J20+J24+J25+J26+J29+J36</f>
        <v>135786477</v>
      </c>
      <c r="K14" s="107">
        <f>K15+K16+K20+K24+K25+K26+K29+K36</f>
        <v>72315961</v>
      </c>
    </row>
    <row r="15" spans="1:11" ht="12.75" customHeight="1" x14ac:dyDescent="0.2">
      <c r="A15" s="189" t="s">
        <v>104</v>
      </c>
      <c r="B15" s="189"/>
      <c r="C15" s="189"/>
      <c r="D15" s="189"/>
      <c r="E15" s="189"/>
      <c r="F15" s="189"/>
      <c r="G15" s="14">
        <v>8</v>
      </c>
      <c r="H15" s="108">
        <v>18959695</v>
      </c>
      <c r="I15" s="108">
        <v>5377233</v>
      </c>
      <c r="J15" s="108">
        <v>-19110844</v>
      </c>
      <c r="K15" s="108">
        <v>-24660892</v>
      </c>
    </row>
    <row r="16" spans="1:11" ht="12.75" customHeight="1" x14ac:dyDescent="0.2">
      <c r="A16" s="193" t="s">
        <v>441</v>
      </c>
      <c r="B16" s="193"/>
      <c r="C16" s="193"/>
      <c r="D16" s="193"/>
      <c r="E16" s="193"/>
      <c r="F16" s="193"/>
      <c r="G16" s="15">
        <v>9</v>
      </c>
      <c r="H16" s="107">
        <f>SUM(H17:H19)</f>
        <v>63923450</v>
      </c>
      <c r="I16" s="107">
        <f>SUM(I17:I19)</f>
        <v>38757247</v>
      </c>
      <c r="J16" s="107">
        <f>SUM(J17:J19)</f>
        <v>111059265</v>
      </c>
      <c r="K16" s="107">
        <f>SUM(K17:K19)</f>
        <v>72561255</v>
      </c>
    </row>
    <row r="17" spans="1:11" ht="12.75" customHeight="1" x14ac:dyDescent="0.2">
      <c r="A17" s="224" t="s">
        <v>120</v>
      </c>
      <c r="B17" s="224"/>
      <c r="C17" s="224"/>
      <c r="D17" s="224"/>
      <c r="E17" s="224"/>
      <c r="F17" s="224"/>
      <c r="G17" s="14">
        <v>10</v>
      </c>
      <c r="H17" s="108">
        <v>27281825</v>
      </c>
      <c r="I17" s="108">
        <v>18198103</v>
      </c>
      <c r="J17" s="108">
        <v>70649322</v>
      </c>
      <c r="K17" s="108">
        <v>50798394</v>
      </c>
    </row>
    <row r="18" spans="1:11" ht="12.75" customHeight="1" x14ac:dyDescent="0.2">
      <c r="A18" s="224" t="s">
        <v>121</v>
      </c>
      <c r="B18" s="224"/>
      <c r="C18" s="224"/>
      <c r="D18" s="224"/>
      <c r="E18" s="224"/>
      <c r="F18" s="224"/>
      <c r="G18" s="14">
        <v>11</v>
      </c>
      <c r="H18" s="108">
        <v>27302601</v>
      </c>
      <c r="I18" s="108">
        <v>15716176</v>
      </c>
      <c r="J18" s="108">
        <v>30325694</v>
      </c>
      <c r="K18" s="108">
        <v>15594897</v>
      </c>
    </row>
    <row r="19" spans="1:11" ht="12.75" customHeight="1" x14ac:dyDescent="0.2">
      <c r="A19" s="224" t="s">
        <v>122</v>
      </c>
      <c r="B19" s="224"/>
      <c r="C19" s="224"/>
      <c r="D19" s="224"/>
      <c r="E19" s="224"/>
      <c r="F19" s="224"/>
      <c r="G19" s="14">
        <v>12</v>
      </c>
      <c r="H19" s="108">
        <v>9339024</v>
      </c>
      <c r="I19" s="108">
        <v>4842968</v>
      </c>
      <c r="J19" s="108">
        <v>10084249</v>
      </c>
      <c r="K19" s="108">
        <v>6167964</v>
      </c>
    </row>
    <row r="20" spans="1:11" ht="12.75" customHeight="1" x14ac:dyDescent="0.2">
      <c r="A20" s="193" t="s">
        <v>442</v>
      </c>
      <c r="B20" s="193"/>
      <c r="C20" s="193"/>
      <c r="D20" s="193"/>
      <c r="E20" s="193"/>
      <c r="F20" s="193"/>
      <c r="G20" s="15">
        <v>13</v>
      </c>
      <c r="H20" s="107">
        <f>SUM(H21:H23)</f>
        <v>25146526</v>
      </c>
      <c r="I20" s="107">
        <f>SUM(I21:I23)</f>
        <v>12896319</v>
      </c>
      <c r="J20" s="107">
        <f>SUM(J21:J23)</f>
        <v>25943416</v>
      </c>
      <c r="K20" s="107">
        <f>SUM(K21:K23)</f>
        <v>13782400</v>
      </c>
    </row>
    <row r="21" spans="1:11" ht="12.75" customHeight="1" x14ac:dyDescent="0.2">
      <c r="A21" s="224" t="s">
        <v>105</v>
      </c>
      <c r="B21" s="224"/>
      <c r="C21" s="224"/>
      <c r="D21" s="224"/>
      <c r="E21" s="224"/>
      <c r="F21" s="224"/>
      <c r="G21" s="14">
        <v>14</v>
      </c>
      <c r="H21" s="108">
        <v>16850636</v>
      </c>
      <c r="I21" s="108">
        <v>8635846</v>
      </c>
      <c r="J21" s="108">
        <v>16969358</v>
      </c>
      <c r="K21" s="108">
        <v>8862915</v>
      </c>
    </row>
    <row r="22" spans="1:11" ht="12.75" customHeight="1" x14ac:dyDescent="0.2">
      <c r="A22" s="224" t="s">
        <v>106</v>
      </c>
      <c r="B22" s="224"/>
      <c r="C22" s="224"/>
      <c r="D22" s="224"/>
      <c r="E22" s="224"/>
      <c r="F22" s="224"/>
      <c r="G22" s="14">
        <v>15</v>
      </c>
      <c r="H22" s="108">
        <v>5148903</v>
      </c>
      <c r="I22" s="108">
        <v>2654047</v>
      </c>
      <c r="J22" s="108">
        <v>5729382</v>
      </c>
      <c r="K22" s="108">
        <v>3173344</v>
      </c>
    </row>
    <row r="23" spans="1:11" ht="12.75" customHeight="1" x14ac:dyDescent="0.2">
      <c r="A23" s="224" t="s">
        <v>107</v>
      </c>
      <c r="B23" s="224"/>
      <c r="C23" s="224"/>
      <c r="D23" s="224"/>
      <c r="E23" s="224"/>
      <c r="F23" s="224"/>
      <c r="G23" s="14">
        <v>16</v>
      </c>
      <c r="H23" s="108">
        <v>3146987</v>
      </c>
      <c r="I23" s="108">
        <v>1606426</v>
      </c>
      <c r="J23" s="108">
        <v>3244676</v>
      </c>
      <c r="K23" s="108">
        <v>1746141</v>
      </c>
    </row>
    <row r="24" spans="1:11" ht="12.75" customHeight="1" x14ac:dyDescent="0.2">
      <c r="A24" s="189" t="s">
        <v>108</v>
      </c>
      <c r="B24" s="189"/>
      <c r="C24" s="189"/>
      <c r="D24" s="189"/>
      <c r="E24" s="189"/>
      <c r="F24" s="189"/>
      <c r="G24" s="14">
        <v>17</v>
      </c>
      <c r="H24" s="108">
        <v>7905064</v>
      </c>
      <c r="I24" s="108">
        <v>4017260</v>
      </c>
      <c r="J24" s="108">
        <v>8679534</v>
      </c>
      <c r="K24" s="108">
        <v>4377601</v>
      </c>
    </row>
    <row r="25" spans="1:11" ht="12.75" customHeight="1" x14ac:dyDescent="0.2">
      <c r="A25" s="189" t="s">
        <v>109</v>
      </c>
      <c r="B25" s="189"/>
      <c r="C25" s="189"/>
      <c r="D25" s="189"/>
      <c r="E25" s="189"/>
      <c r="F25" s="189"/>
      <c r="G25" s="14">
        <v>18</v>
      </c>
      <c r="H25" s="108">
        <v>5368775</v>
      </c>
      <c r="I25" s="108">
        <v>3082750</v>
      </c>
      <c r="J25" s="108">
        <v>7304789</v>
      </c>
      <c r="K25" s="108">
        <v>4373830</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25232</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25232</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793529</v>
      </c>
      <c r="I36" s="108">
        <v>53144</v>
      </c>
      <c r="J36" s="108">
        <v>1885085</v>
      </c>
      <c r="K36" s="108">
        <v>1881767</v>
      </c>
    </row>
    <row r="37" spans="1:11" ht="12.75" customHeight="1" x14ac:dyDescent="0.2">
      <c r="A37" s="221" t="s">
        <v>362</v>
      </c>
      <c r="B37" s="221"/>
      <c r="C37" s="221"/>
      <c r="D37" s="221"/>
      <c r="E37" s="221"/>
      <c r="F37" s="221"/>
      <c r="G37" s="15">
        <v>30</v>
      </c>
      <c r="H37" s="107">
        <f>SUM(H38:H47)</f>
        <v>150689</v>
      </c>
      <c r="I37" s="107">
        <f>SUM(I38:I47)</f>
        <v>42190</v>
      </c>
      <c r="J37" s="107">
        <f>SUM(J38:J47)</f>
        <v>1658785</v>
      </c>
      <c r="K37" s="107">
        <f>SUM(K38:K47)</f>
        <v>1075122</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57431</v>
      </c>
      <c r="I41" s="108">
        <v>21983</v>
      </c>
      <c r="J41" s="108">
        <v>751558</v>
      </c>
      <c r="K41" s="108">
        <v>332456</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92526</v>
      </c>
      <c r="I44" s="108">
        <v>20179</v>
      </c>
      <c r="J44" s="108">
        <v>905517</v>
      </c>
      <c r="K44" s="108">
        <v>741230</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732</v>
      </c>
      <c r="I47" s="108">
        <v>28</v>
      </c>
      <c r="J47" s="108">
        <v>1710</v>
      </c>
      <c r="K47" s="108">
        <v>1436</v>
      </c>
    </row>
    <row r="48" spans="1:11" ht="12.75" customHeight="1" x14ac:dyDescent="0.2">
      <c r="A48" s="221" t="s">
        <v>363</v>
      </c>
      <c r="B48" s="221"/>
      <c r="C48" s="221"/>
      <c r="D48" s="221"/>
      <c r="E48" s="221"/>
      <c r="F48" s="221"/>
      <c r="G48" s="15">
        <v>41</v>
      </c>
      <c r="H48" s="107">
        <f>SUM(H49:H55)</f>
        <v>1136600</v>
      </c>
      <c r="I48" s="107">
        <f>SUM(I49:I55)</f>
        <v>665310</v>
      </c>
      <c r="J48" s="107">
        <f>SUM(J49:J55)</f>
        <v>1194214</v>
      </c>
      <c r="K48" s="107">
        <f>SUM(K49:K55)</f>
        <v>608304</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1043607</v>
      </c>
      <c r="I51" s="108">
        <v>586250</v>
      </c>
      <c r="J51" s="108">
        <v>1163522</v>
      </c>
      <c r="K51" s="108">
        <v>584130</v>
      </c>
    </row>
    <row r="52" spans="1:11" ht="12.75" customHeight="1" x14ac:dyDescent="0.2">
      <c r="A52" s="214" t="s">
        <v>144</v>
      </c>
      <c r="B52" s="214"/>
      <c r="C52" s="214"/>
      <c r="D52" s="214"/>
      <c r="E52" s="214"/>
      <c r="F52" s="214"/>
      <c r="G52" s="14">
        <v>45</v>
      </c>
      <c r="H52" s="108">
        <v>0</v>
      </c>
      <c r="I52" s="108">
        <v>0</v>
      </c>
      <c r="J52" s="108">
        <v>0</v>
      </c>
      <c r="K52" s="108">
        <v>0</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92993</v>
      </c>
      <c r="I55" s="108">
        <v>79060</v>
      </c>
      <c r="J55" s="108">
        <v>30692</v>
      </c>
      <c r="K55" s="108">
        <v>24174</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148940763</v>
      </c>
      <c r="I60" s="107">
        <f t="shared" ref="I60:K60" si="0">I8+I37+I56+I57</f>
        <v>77123619</v>
      </c>
      <c r="J60" s="107">
        <f t="shared" si="0"/>
        <v>186908330</v>
      </c>
      <c r="K60" s="107">
        <f t="shared" si="0"/>
        <v>97298590</v>
      </c>
    </row>
    <row r="61" spans="1:11" ht="12.75" customHeight="1" x14ac:dyDescent="0.2">
      <c r="A61" s="221" t="s">
        <v>365</v>
      </c>
      <c r="B61" s="221"/>
      <c r="C61" s="221"/>
      <c r="D61" s="221"/>
      <c r="E61" s="221"/>
      <c r="F61" s="221"/>
      <c r="G61" s="15">
        <v>54</v>
      </c>
      <c r="H61" s="107">
        <f>H14+H48+H58+H59</f>
        <v>123233639</v>
      </c>
      <c r="I61" s="107">
        <f t="shared" ref="I61:K61" si="1">I14+I48+I58+I59</f>
        <v>64849263</v>
      </c>
      <c r="J61" s="107">
        <f t="shared" si="1"/>
        <v>136980691</v>
      </c>
      <c r="K61" s="107">
        <f t="shared" si="1"/>
        <v>72924265</v>
      </c>
    </row>
    <row r="62" spans="1:11" ht="12.75" customHeight="1" x14ac:dyDescent="0.2">
      <c r="A62" s="221" t="s">
        <v>366</v>
      </c>
      <c r="B62" s="221"/>
      <c r="C62" s="221"/>
      <c r="D62" s="221"/>
      <c r="E62" s="221"/>
      <c r="F62" s="221"/>
      <c r="G62" s="15">
        <v>55</v>
      </c>
      <c r="H62" s="107">
        <f>H60-H61</f>
        <v>25707124</v>
      </c>
      <c r="I62" s="107">
        <f t="shared" ref="I62:K62" si="2">I60-I61</f>
        <v>12274356</v>
      </c>
      <c r="J62" s="107">
        <f t="shared" si="2"/>
        <v>49927639</v>
      </c>
      <c r="K62" s="107">
        <f t="shared" si="2"/>
        <v>24374325</v>
      </c>
    </row>
    <row r="63" spans="1:11" ht="12.75" customHeight="1" x14ac:dyDescent="0.2">
      <c r="A63" s="222" t="s">
        <v>367</v>
      </c>
      <c r="B63" s="222"/>
      <c r="C63" s="222"/>
      <c r="D63" s="222"/>
      <c r="E63" s="222"/>
      <c r="F63" s="222"/>
      <c r="G63" s="15">
        <v>56</v>
      </c>
      <c r="H63" s="107">
        <f>+IF((H60-H61)&gt;0,(H60-H61),0)</f>
        <v>25707124</v>
      </c>
      <c r="I63" s="107">
        <f t="shared" ref="I63:K63" si="3">+IF((I60-I61)&gt;0,(I60-I61),0)</f>
        <v>12274356</v>
      </c>
      <c r="J63" s="107">
        <f t="shared" si="3"/>
        <v>49927639</v>
      </c>
      <c r="K63" s="107">
        <f t="shared" si="3"/>
        <v>24374325</v>
      </c>
    </row>
    <row r="64" spans="1:11" ht="12.75" customHeight="1" x14ac:dyDescent="0.2">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369</v>
      </c>
      <c r="B66" s="221"/>
      <c r="C66" s="221"/>
      <c r="D66" s="221"/>
      <c r="E66" s="221"/>
      <c r="F66" s="221"/>
      <c r="G66" s="15">
        <v>59</v>
      </c>
      <c r="H66" s="107">
        <f>H62-H65</f>
        <v>25707124</v>
      </c>
      <c r="I66" s="107">
        <f t="shared" ref="I66:K66" si="5">I62-I65</f>
        <v>12274356</v>
      </c>
      <c r="J66" s="107">
        <f t="shared" si="5"/>
        <v>49927639</v>
      </c>
      <c r="K66" s="107">
        <f t="shared" si="5"/>
        <v>24374325</v>
      </c>
    </row>
    <row r="67" spans="1:11" ht="12.75" customHeight="1" x14ac:dyDescent="0.2">
      <c r="A67" s="222" t="s">
        <v>370</v>
      </c>
      <c r="B67" s="222"/>
      <c r="C67" s="222"/>
      <c r="D67" s="222"/>
      <c r="E67" s="222"/>
      <c r="F67" s="222"/>
      <c r="G67" s="15">
        <v>60</v>
      </c>
      <c r="H67" s="107">
        <f>+IF((H62-H65)&gt;0,(H62-H65),0)</f>
        <v>25707124</v>
      </c>
      <c r="I67" s="107">
        <f t="shared" ref="I67:K67" si="6">+IF((I62-I65)&gt;0,(I62-I65),0)</f>
        <v>12274356</v>
      </c>
      <c r="J67" s="107">
        <f t="shared" si="6"/>
        <v>49927639</v>
      </c>
      <c r="K67" s="107">
        <f t="shared" si="6"/>
        <v>24374325</v>
      </c>
    </row>
    <row r="68" spans="1:11" ht="12.75" customHeight="1" x14ac:dyDescent="0.2">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25707124</v>
      </c>
      <c r="I89" s="111">
        <v>12274356</v>
      </c>
      <c r="J89" s="111">
        <v>49927639</v>
      </c>
      <c r="K89" s="111">
        <v>24374325</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25707124</v>
      </c>
      <c r="I109" s="110">
        <f>I89+I108</f>
        <v>12274356</v>
      </c>
      <c r="J109" s="110">
        <f t="shared" ref="J109:K109" si="12">J89+J108</f>
        <v>49927639</v>
      </c>
      <c r="K109" s="110">
        <f t="shared" si="12"/>
        <v>24374325</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40" sqref="I4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467</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465</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25707124</v>
      </c>
      <c r="I8" s="123">
        <v>49927639</v>
      </c>
    </row>
    <row r="9" spans="1:9" ht="12.75" customHeight="1" x14ac:dyDescent="0.2">
      <c r="A9" s="245" t="s">
        <v>171</v>
      </c>
      <c r="B9" s="245"/>
      <c r="C9" s="245"/>
      <c r="D9" s="245"/>
      <c r="E9" s="245"/>
      <c r="F9" s="245"/>
      <c r="G9" s="124">
        <v>2</v>
      </c>
      <c r="H9" s="125">
        <f>H10+H11+H12+H13+H14+H15+H16+H17</f>
        <v>7905064</v>
      </c>
      <c r="I9" s="125">
        <f>I10+I11+I12+I13+I14+I15+I16+I17</f>
        <v>8679534</v>
      </c>
    </row>
    <row r="10" spans="1:9" ht="12.75" customHeight="1" x14ac:dyDescent="0.2">
      <c r="A10" s="224" t="s">
        <v>172</v>
      </c>
      <c r="B10" s="224"/>
      <c r="C10" s="224"/>
      <c r="D10" s="224"/>
      <c r="E10" s="224"/>
      <c r="F10" s="224"/>
      <c r="G10" s="122">
        <v>3</v>
      </c>
      <c r="H10" s="123">
        <v>7905064</v>
      </c>
      <c r="I10" s="123">
        <v>8679534</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33612188</v>
      </c>
      <c r="I18" s="125">
        <f>I8+I9</f>
        <v>58607173</v>
      </c>
    </row>
    <row r="19" spans="1:9" ht="12.75" customHeight="1" x14ac:dyDescent="0.2">
      <c r="A19" s="245" t="s">
        <v>180</v>
      </c>
      <c r="B19" s="245"/>
      <c r="C19" s="245"/>
      <c r="D19" s="245"/>
      <c r="E19" s="245"/>
      <c r="F19" s="245"/>
      <c r="G19" s="124">
        <v>12</v>
      </c>
      <c r="H19" s="125">
        <f>H20+H21+H22+H23</f>
        <v>-10890226</v>
      </c>
      <c r="I19" s="125">
        <f>I20+I21+I22+I23</f>
        <v>-66812309</v>
      </c>
    </row>
    <row r="20" spans="1:9" ht="12.75" customHeight="1" x14ac:dyDescent="0.2">
      <c r="A20" s="224" t="s">
        <v>181</v>
      </c>
      <c r="B20" s="224"/>
      <c r="C20" s="224"/>
      <c r="D20" s="224"/>
      <c r="E20" s="224"/>
      <c r="F20" s="224"/>
      <c r="G20" s="122">
        <v>13</v>
      </c>
      <c r="H20" s="123">
        <v>-11493704</v>
      </c>
      <c r="I20" s="123">
        <v>-22202666</v>
      </c>
    </row>
    <row r="21" spans="1:9" ht="12.75" customHeight="1" x14ac:dyDescent="0.2">
      <c r="A21" s="224" t="s">
        <v>182</v>
      </c>
      <c r="B21" s="224"/>
      <c r="C21" s="224"/>
      <c r="D21" s="224"/>
      <c r="E21" s="224"/>
      <c r="F21" s="224"/>
      <c r="G21" s="122">
        <v>14</v>
      </c>
      <c r="H21" s="123">
        <v>-14111083</v>
      </c>
      <c r="I21" s="123">
        <v>-17910744</v>
      </c>
    </row>
    <row r="22" spans="1:9" ht="12.75" customHeight="1" x14ac:dyDescent="0.2">
      <c r="A22" s="224" t="s">
        <v>183</v>
      </c>
      <c r="B22" s="224"/>
      <c r="C22" s="224"/>
      <c r="D22" s="224"/>
      <c r="E22" s="224"/>
      <c r="F22" s="224"/>
      <c r="G22" s="122">
        <v>15</v>
      </c>
      <c r="H22" s="123">
        <v>14714561</v>
      </c>
      <c r="I22" s="123">
        <v>-26698899</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22721962</v>
      </c>
      <c r="I24" s="125">
        <f>I18+I19</f>
        <v>-8205136</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22721962</v>
      </c>
      <c r="I27" s="125">
        <f>I24+I25+I26</f>
        <v>-8205136</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669452</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1881087</v>
      </c>
      <c r="I34" s="126">
        <v>15292498</v>
      </c>
    </row>
    <row r="35" spans="1:9" ht="26.45" customHeight="1" x14ac:dyDescent="0.2">
      <c r="A35" s="241" t="s">
        <v>196</v>
      </c>
      <c r="B35" s="241"/>
      <c r="C35" s="241"/>
      <c r="D35" s="241"/>
      <c r="E35" s="241"/>
      <c r="F35" s="241"/>
      <c r="G35" s="124">
        <v>27</v>
      </c>
      <c r="H35" s="127">
        <f>H29+H30+H31+H32+H33+H34</f>
        <v>2550539</v>
      </c>
      <c r="I35" s="127">
        <f>I29+I30+I31+I32+I33+I34</f>
        <v>15292498</v>
      </c>
    </row>
    <row r="36" spans="1:9" ht="22.9" customHeight="1" x14ac:dyDescent="0.2">
      <c r="A36" s="189" t="s">
        <v>197</v>
      </c>
      <c r="B36" s="189"/>
      <c r="C36" s="189"/>
      <c r="D36" s="189"/>
      <c r="E36" s="189"/>
      <c r="F36" s="189"/>
      <c r="G36" s="122">
        <v>28</v>
      </c>
      <c r="H36" s="126">
        <v>-1527308</v>
      </c>
      <c r="I36" s="126">
        <v>-8897522</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-3400301</v>
      </c>
      <c r="I40" s="126">
        <v>-4808352</v>
      </c>
    </row>
    <row r="41" spans="1:9" ht="24" customHeight="1" x14ac:dyDescent="0.2">
      <c r="A41" s="241" t="s">
        <v>202</v>
      </c>
      <c r="B41" s="241"/>
      <c r="C41" s="241"/>
      <c r="D41" s="241"/>
      <c r="E41" s="241"/>
      <c r="F41" s="241"/>
      <c r="G41" s="124">
        <v>33</v>
      </c>
      <c r="H41" s="127">
        <f>H36+H37+H38+H39+H40</f>
        <v>-4927609</v>
      </c>
      <c r="I41" s="127">
        <f>I36+I37+I38+I39+I40</f>
        <v>-13705874</v>
      </c>
    </row>
    <row r="42" spans="1:9" ht="29.45" customHeight="1" x14ac:dyDescent="0.2">
      <c r="A42" s="242" t="s">
        <v>203</v>
      </c>
      <c r="B42" s="242"/>
      <c r="C42" s="242"/>
      <c r="D42" s="242"/>
      <c r="E42" s="242"/>
      <c r="F42" s="242"/>
      <c r="G42" s="124">
        <v>34</v>
      </c>
      <c r="H42" s="127">
        <f>H35+H41</f>
        <v>-2377070</v>
      </c>
      <c r="I42" s="127">
        <f>I35+I41</f>
        <v>1586624</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0</v>
      </c>
      <c r="I48" s="127">
        <f>I44+I45+I46+I47</f>
        <v>0</v>
      </c>
    </row>
    <row r="49" spans="1:9" ht="24.6" customHeight="1" x14ac:dyDescent="0.2">
      <c r="A49" s="189" t="s">
        <v>306</v>
      </c>
      <c r="B49" s="189"/>
      <c r="C49" s="189"/>
      <c r="D49" s="189"/>
      <c r="E49" s="189"/>
      <c r="F49" s="189"/>
      <c r="G49" s="122">
        <v>40</v>
      </c>
      <c r="H49" s="126">
        <v>-9788609</v>
      </c>
      <c r="I49" s="126">
        <v>-4408808</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1" t="s">
        <v>214</v>
      </c>
      <c r="B54" s="241"/>
      <c r="C54" s="241"/>
      <c r="D54" s="241"/>
      <c r="E54" s="241"/>
      <c r="F54" s="241"/>
      <c r="G54" s="124">
        <v>45</v>
      </c>
      <c r="H54" s="127">
        <f>H49+H50+H51+H52+H53</f>
        <v>-9788609</v>
      </c>
      <c r="I54" s="127">
        <f>I49+I50+I51+I52+I53</f>
        <v>-4408808</v>
      </c>
    </row>
    <row r="55" spans="1:9" ht="29.45" customHeight="1" x14ac:dyDescent="0.2">
      <c r="A55" s="242" t="s">
        <v>215</v>
      </c>
      <c r="B55" s="242"/>
      <c r="C55" s="242"/>
      <c r="D55" s="242"/>
      <c r="E55" s="242"/>
      <c r="F55" s="242"/>
      <c r="G55" s="124">
        <v>46</v>
      </c>
      <c r="H55" s="127">
        <f>H48+H54</f>
        <v>-9788609</v>
      </c>
      <c r="I55" s="127">
        <f>I48+I54</f>
        <v>-4408808</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10556283</v>
      </c>
      <c r="I57" s="127">
        <f>I27+I42+I55+I56</f>
        <v>-11027320</v>
      </c>
    </row>
    <row r="58" spans="1:9" x14ac:dyDescent="0.2">
      <c r="A58" s="244" t="s">
        <v>218</v>
      </c>
      <c r="B58" s="244"/>
      <c r="C58" s="244"/>
      <c r="D58" s="244"/>
      <c r="E58" s="244"/>
      <c r="F58" s="244"/>
      <c r="G58" s="122">
        <v>49</v>
      </c>
      <c r="H58" s="126">
        <v>21730688</v>
      </c>
      <c r="I58" s="126">
        <v>38828699</v>
      </c>
    </row>
    <row r="59" spans="1:9" ht="31.15" customHeight="1" x14ac:dyDescent="0.2">
      <c r="A59" s="242" t="s">
        <v>219</v>
      </c>
      <c r="B59" s="242"/>
      <c r="C59" s="242"/>
      <c r="D59" s="242"/>
      <c r="E59" s="242"/>
      <c r="F59" s="242"/>
      <c r="G59" s="124">
        <v>50</v>
      </c>
      <c r="H59" s="127">
        <f>H57+H58</f>
        <v>32286971</v>
      </c>
      <c r="I59" s="127">
        <f>I57+I58</f>
        <v>27801379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46" sqref="I4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selection activeCell="X58" sqref="X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44742</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355321450</v>
      </c>
      <c r="I7" s="41">
        <v>0</v>
      </c>
      <c r="J7" s="41">
        <v>2241321</v>
      </c>
      <c r="K7" s="41">
        <v>8700</v>
      </c>
      <c r="L7" s="41">
        <v>8700</v>
      </c>
      <c r="M7" s="41">
        <v>0</v>
      </c>
      <c r="N7" s="41">
        <v>0</v>
      </c>
      <c r="O7" s="41">
        <v>0</v>
      </c>
      <c r="P7" s="41">
        <v>0</v>
      </c>
      <c r="Q7" s="41">
        <v>0</v>
      </c>
      <c r="R7" s="41">
        <v>0</v>
      </c>
      <c r="S7" s="41">
        <v>0</v>
      </c>
      <c r="T7" s="41">
        <v>0</v>
      </c>
      <c r="U7" s="41">
        <v>23546517</v>
      </c>
      <c r="V7" s="41">
        <v>22445284</v>
      </c>
      <c r="W7" s="42">
        <f>H7+I7+J7+K7-L7+M7+N7+O7+P7+Q7+R7+U7+V7+S7+T7</f>
        <v>403554572</v>
      </c>
      <c r="X7" s="41">
        <v>0</v>
      </c>
      <c r="Y7" s="42">
        <f>W7+X7</f>
        <v>403554572</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355321450</v>
      </c>
      <c r="I10" s="42">
        <f t="shared" ref="I10:Y10" si="2">I7+I8+I9</f>
        <v>0</v>
      </c>
      <c r="J10" s="42">
        <f t="shared" si="2"/>
        <v>2241321</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23546517</v>
      </c>
      <c r="V10" s="42">
        <f t="shared" si="2"/>
        <v>22445284</v>
      </c>
      <c r="W10" s="42">
        <f t="shared" si="2"/>
        <v>403554572</v>
      </c>
      <c r="X10" s="42">
        <f t="shared" si="2"/>
        <v>0</v>
      </c>
      <c r="Y10" s="42">
        <f t="shared" si="2"/>
        <v>403554572</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1122264</v>
      </c>
      <c r="K19" s="41">
        <v>0</v>
      </c>
      <c r="L19" s="41">
        <v>0</v>
      </c>
      <c r="M19" s="41">
        <v>0</v>
      </c>
      <c r="N19" s="41">
        <v>0</v>
      </c>
      <c r="O19" s="41">
        <v>0</v>
      </c>
      <c r="P19" s="41">
        <v>0</v>
      </c>
      <c r="Q19" s="41">
        <v>0</v>
      </c>
      <c r="R19" s="41">
        <v>0</v>
      </c>
      <c r="S19" s="41">
        <v>0</v>
      </c>
      <c r="T19" s="41">
        <v>0</v>
      </c>
      <c r="U19" s="41">
        <v>0</v>
      </c>
      <c r="V19" s="41">
        <v>0</v>
      </c>
      <c r="W19" s="42">
        <f t="shared" si="3"/>
        <v>1122264</v>
      </c>
      <c r="X19" s="41">
        <v>0</v>
      </c>
      <c r="Y19" s="42">
        <f t="shared" si="4"/>
        <v>1122264</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21323020</v>
      </c>
      <c r="V21" s="41">
        <v>0</v>
      </c>
      <c r="W21" s="42">
        <f t="shared" si="3"/>
        <v>21323020</v>
      </c>
      <c r="X21" s="41">
        <v>0</v>
      </c>
      <c r="Y21" s="42">
        <f t="shared" si="4"/>
        <v>21323020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159334</v>
      </c>
      <c r="W23" s="42">
        <f t="shared" si="3"/>
        <v>159334</v>
      </c>
      <c r="X23" s="41">
        <v>0</v>
      </c>
      <c r="Y23" s="42">
        <f t="shared" si="4"/>
        <v>159334</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355321450</v>
      </c>
      <c r="I30" s="44">
        <f t="shared" ref="I30:Y30" si="5">SUM(I10:I29)</f>
        <v>0</v>
      </c>
      <c r="J30" s="44">
        <f t="shared" si="5"/>
        <v>3363585</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44869537</v>
      </c>
      <c r="V30" s="44">
        <f t="shared" si="5"/>
        <v>22604618</v>
      </c>
      <c r="W30" s="44">
        <f t="shared" si="5"/>
        <v>426159190</v>
      </c>
      <c r="X30" s="44">
        <f t="shared" si="5"/>
        <v>0</v>
      </c>
      <c r="Y30" s="44">
        <f t="shared" si="5"/>
        <v>426159190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1122264</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1122264</v>
      </c>
      <c r="X32" s="42">
        <f t="shared" si="6"/>
        <v>0</v>
      </c>
      <c r="Y32" s="42">
        <f t="shared" si="6"/>
        <v>1122264</v>
      </c>
    </row>
    <row r="33" spans="1:25" ht="31.5" customHeight="1" x14ac:dyDescent="0.2">
      <c r="A33" s="275" t="s">
        <v>429</v>
      </c>
      <c r="B33" s="275"/>
      <c r="C33" s="275"/>
      <c r="D33" s="275"/>
      <c r="E33" s="275"/>
      <c r="F33" s="275"/>
      <c r="G33" s="7">
        <v>26</v>
      </c>
      <c r="H33" s="42">
        <f>H11+H32</f>
        <v>0</v>
      </c>
      <c r="I33" s="42">
        <f t="shared" ref="I33:Y33" si="8">I11+I32</f>
        <v>0</v>
      </c>
      <c r="J33" s="42">
        <f t="shared" si="8"/>
        <v>1122264</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1122264</v>
      </c>
      <c r="X33" s="42">
        <f t="shared" si="8"/>
        <v>0</v>
      </c>
      <c r="Y33" s="42">
        <f t="shared" si="8"/>
        <v>1122264</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21323020</v>
      </c>
      <c r="V34" s="44">
        <f t="shared" si="10"/>
        <v>159334</v>
      </c>
      <c r="W34" s="44">
        <f t="shared" si="10"/>
        <v>21482354</v>
      </c>
      <c r="X34" s="44">
        <f t="shared" si="10"/>
        <v>0</v>
      </c>
      <c r="Y34" s="44">
        <f t="shared" si="10"/>
        <v>21482354</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355321450</v>
      </c>
      <c r="I36" s="41">
        <v>0</v>
      </c>
      <c r="J36" s="41">
        <v>3363585</v>
      </c>
      <c r="K36" s="41">
        <v>8700</v>
      </c>
      <c r="L36" s="41">
        <v>8700</v>
      </c>
      <c r="M36" s="41">
        <v>0</v>
      </c>
      <c r="N36" s="41">
        <v>0</v>
      </c>
      <c r="O36" s="41">
        <v>0</v>
      </c>
      <c r="P36" s="41">
        <v>0</v>
      </c>
      <c r="Q36" s="41">
        <v>0</v>
      </c>
      <c r="R36" s="41">
        <v>0</v>
      </c>
      <c r="S36" s="41">
        <v>0</v>
      </c>
      <c r="T36" s="41">
        <v>0</v>
      </c>
      <c r="U36" s="41">
        <v>44869537</v>
      </c>
      <c r="V36" s="41">
        <v>22604618</v>
      </c>
      <c r="W36" s="45">
        <f>H36+I36+J36+K36-L36+M36+N36+O36+P36+Q36+R36+U36+V36+S36+T36</f>
        <v>426159190</v>
      </c>
      <c r="X36" s="41">
        <v>0</v>
      </c>
      <c r="Y36" s="45">
        <f t="shared" ref="Y36:Y38" si="12">W36+X36</f>
        <v>426159190</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355321450</v>
      </c>
      <c r="I39" s="42">
        <f t="shared" ref="I39:Y39" si="14">I36+I37+I38</f>
        <v>0</v>
      </c>
      <c r="J39" s="42">
        <f t="shared" si="14"/>
        <v>3363585</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44869537</v>
      </c>
      <c r="V39" s="42">
        <f t="shared" si="14"/>
        <v>22604618</v>
      </c>
      <c r="W39" s="42">
        <f t="shared" si="14"/>
        <v>426159190</v>
      </c>
      <c r="X39" s="42">
        <f t="shared" si="14"/>
        <v>0</v>
      </c>
      <c r="Y39" s="42">
        <f t="shared" si="14"/>
        <v>426159190</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1130231</v>
      </c>
      <c r="K48" s="41">
        <v>0</v>
      </c>
      <c r="L48" s="41">
        <v>0</v>
      </c>
      <c r="M48" s="41">
        <v>0</v>
      </c>
      <c r="N48" s="41">
        <v>0</v>
      </c>
      <c r="O48" s="41">
        <v>0</v>
      </c>
      <c r="P48" s="41">
        <v>0</v>
      </c>
      <c r="Q48" s="41">
        <v>0</v>
      </c>
      <c r="R48" s="41">
        <v>0</v>
      </c>
      <c r="S48" s="41">
        <v>0</v>
      </c>
      <c r="T48" s="41">
        <v>0</v>
      </c>
      <c r="U48" s="41">
        <v>21474388</v>
      </c>
      <c r="V48" s="41">
        <v>27323021</v>
      </c>
      <c r="W48" s="45">
        <f t="shared" si="15"/>
        <v>49927640</v>
      </c>
      <c r="X48" s="41">
        <v>0</v>
      </c>
      <c r="Y48" s="45">
        <f t="shared" si="16"/>
        <v>49927640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355321450</v>
      </c>
      <c r="I59" s="44">
        <f t="shared" ref="I59:Y59" si="17">SUM(I39:I58)</f>
        <v>0</v>
      </c>
      <c r="J59" s="44">
        <f t="shared" si="17"/>
        <v>4493816</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66343925</v>
      </c>
      <c r="V59" s="44">
        <f t="shared" si="17"/>
        <v>49927639</v>
      </c>
      <c r="W59" s="44">
        <f t="shared" si="17"/>
        <v>476086830</v>
      </c>
      <c r="X59" s="44">
        <f t="shared" si="17"/>
        <v>0</v>
      </c>
      <c r="Y59" s="44">
        <f t="shared" si="17"/>
        <v>476086830</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1130231</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21474388</v>
      </c>
      <c r="V61" s="45">
        <f t="shared" si="18"/>
        <v>27323021</v>
      </c>
      <c r="W61" s="45">
        <f t="shared" si="18"/>
        <v>49927640</v>
      </c>
      <c r="X61" s="45">
        <f t="shared" si="18"/>
        <v>0</v>
      </c>
      <c r="Y61" s="45">
        <f t="shared" si="18"/>
        <v>49927640</v>
      </c>
    </row>
    <row r="62" spans="1:25" ht="27.75" customHeight="1" x14ac:dyDescent="0.2">
      <c r="A62" s="275" t="s">
        <v>436</v>
      </c>
      <c r="B62" s="275"/>
      <c r="C62" s="275"/>
      <c r="D62" s="275"/>
      <c r="E62" s="275"/>
      <c r="F62" s="275"/>
      <c r="G62" s="7">
        <v>53</v>
      </c>
      <c r="H62" s="45">
        <f>H40+H61</f>
        <v>0</v>
      </c>
      <c r="I62" s="45">
        <f t="shared" ref="I62:Y62" si="20">I40+I61</f>
        <v>0</v>
      </c>
      <c r="J62" s="45">
        <f t="shared" si="20"/>
        <v>1130231</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21474388</v>
      </c>
      <c r="V62" s="45">
        <f t="shared" si="20"/>
        <v>27323021</v>
      </c>
      <c r="W62" s="45">
        <f t="shared" si="20"/>
        <v>49927640</v>
      </c>
      <c r="X62" s="45">
        <f t="shared" si="20"/>
        <v>0</v>
      </c>
      <c r="Y62" s="45">
        <f t="shared" si="20"/>
        <v>49927640</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130" zoomScaleNormal="130" workbookViewId="0">
      <selection sqref="A1:I40"/>
    </sheetView>
  </sheetViews>
  <sheetFormatPr defaultRowHeight="12.75" x14ac:dyDescent="0.2"/>
  <cols>
    <col min="9" max="9" width="95" customWidth="1"/>
  </cols>
  <sheetData>
    <row r="1" spans="1:9"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2022-07-21T10:14:00Z</cp:lastPrinted>
  <dcterms:created xsi:type="dcterms:W3CDTF">2008-10-17T11:51:54Z</dcterms:created>
  <dcterms:modified xsi:type="dcterms:W3CDTF">2022-07-21T10:14:06Z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