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4/31.03.2024/KUTJEVO 31.03.2024/"/>
    </mc:Choice>
  </mc:AlternateContent>
  <xr:revisionPtr revIDLastSave="1568" documentId="11_1F4384F264CF6574AF87F91808117C917C4BCF5F" xr6:coauthVersionLast="47" xr6:coauthVersionMax="47" xr10:uidLastSave="{EF5F40DE-6971-4118-B1B1-9669E6268AB8}"/>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<sst xmlns="http://schemas.openxmlformats.org/spreadsheetml/2006/main" count="543" uniqueCount="476">
  <si>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</si>
  <si>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</si>
  <si>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</si>
  <si>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</si>
  <si>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</si>
  <si>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</si>
  <si>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</si>
  <si>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</si>
  <si>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</si>
  <si>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</si>
  <si>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</si>
  <si>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</si>
  <si>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</si>
  <si>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</si>
  <si>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</si>
  <si>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</si>
  <si>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</si>
  <si>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</si>
  <si>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</si>
  <si>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</si>
  <si>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</si>
  <si>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</si>
  <si>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</si>
  <si>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</si>
  <si>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</si>
  <si>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</si>
  <si>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</si>
  <si>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</si>
  <si>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</si>
  <si>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</si>
  <si>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</si>
  <si>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</si>
  <si>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</si>
  <si>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</si>
  <si>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</si>
  <si>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</si>
  <si>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</si>
  <si>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</si>
  <si>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</si>
  <si>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</si>
  <si>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</si>
  <si>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</si>
  <si>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</si>
  <si>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</si>
  <si>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</si>
  <si>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</si>
  <si>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</si>
  <si>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</si>
  <si>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</si>
  <si>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</si>
  <si>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</si>
  <si>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</si>
  <si>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</si>
  <si>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</si>
  <si>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</si>
  <si>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</si>
  <si>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</si>
  <si>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</si>
  <si>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</si>
  <si>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</si>
  <si>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</si>
  <si>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</si>
  <si>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</si>
  <si>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</si>
  <si>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</si>
  <si>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</si>
  <si>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</si>
  <si>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</si>
  <si>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</si>
  <si>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</si>
  <si>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</si>
  <si>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</si>
  <si>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</si>
  <si>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</si>
  <si>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</si>
  <si>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</si>
  <si>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</si>
  <si>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</si>
  <si>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</si>
  <si>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</si>
  <si>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</si>
  <si>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</si>
  <si>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</si>
  <si>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</si>
  <si>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</si>
  <si>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</si>
  <si>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</si>
  <si>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</si>
  <si>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</si>
  <si>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</si>
  <si>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</si>
  <si>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</si>
  <si>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</si>
  <si>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</si>
  <si>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</si>
  <si>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</si>
  <si>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</si>
  <si>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</si>
  <si>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</si>
  <si>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</si>
  <si>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</si>
  <si>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</si>
  <si>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</si>
  <si>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</si>
  <si>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</si>
  <si>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</si>
  <si>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</si>
  <si>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</si>
  <si>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</si>
  <si>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</si>
  <si>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</si>
  <si>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</si>
  <si>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</si>
  <si>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</si>
  <si>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</si>
  <si>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</si>
  <si>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</si>
  <si>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</si>
  <si>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</si>
  <si>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</si>
  <si>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</si>
  <si>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</si>
  <si>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</si>
  <si>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</si>
  <si>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</si>
  <si>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</si>
  <si>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</si>
  <si>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</si>
  <si>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</si>
  <si>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</si>
  <si>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</si>
  <si>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</si>
  <si>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</si>
  <si>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</si>
  <si>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</si>
  <si>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</si>
  <si>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</si>
  <si>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</si>
  <si>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</si>
  <si>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</si>
  <si>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</si>
  <si>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</si>
  <si>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</si>
  <si>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</si>
  <si>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</si>
  <si>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</si>
  <si>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</si>
  <si>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</si>
  <si>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</si>
  <si>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</si>
  <si>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</si>
  <si>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</si>
  <si>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</si>
  <si>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</si>
  <si>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</si>
  <si>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</si>
  <si>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</si>
  <si>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</si>
  <si>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</si>
  <si>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</si>
  <si>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</si>
  <si>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</si>
  <si>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</si>
  <si>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</si>
  <si>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</si>
  <si>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</si>
  <si>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</si>
  <si>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</si>
  <si>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</si>
  <si>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</si>
  <si>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</si>
  <si>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</si>
  <si>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</si>
  <si>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</si>
  <si>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</si>
  <si>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</si>
  <si>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</si>
  <si>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</si>
  <si>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</si>
  <si>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</si>
  <si>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</si>
  <si>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</si>
  <si>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</si>
  <si>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</si>
  <si>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</si>
  <si>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</si>
  <si>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</si>
  <si>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</si>
  <si>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</si>
  <si>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</si>
  <si>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</si>
  <si>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</si>
  <si>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</si>
  <si>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</si>
  <si>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</si>
  <si>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</si>
  <si>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</si>
  <si>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</si>
  <si>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</si>
  <si>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</si>
  <si>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</si>
  <si>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</si>
  <si>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</si>
  <si>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</si>
  <si>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</si>
  <si>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</si>
  <si>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</si>
  <si>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</si>
  <si>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</si>
  <si>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</si>
  <si>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</si>
  <si>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</si>
  <si>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</si>
  <si>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</si>
  <si>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</si>
  <si>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</si>
  <si>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</si>
  <si>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</si>
  <si>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</si>
  <si>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</si>
  <si>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</si>
  <si>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</si>
  <si>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</si>
  <si>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</si>
  <si>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</si>
  <si>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</si>
  <si>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</si>
  <si>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</si>
  <si>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</si>
  <si>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</si>
  <si>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</si>
  <si>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</si>
  <si>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</si>
  <si>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</si>
  <si>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</si>
  <si>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</si>
  <si>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</si>
  <si>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</si>
  <si>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</si>
  <si>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</si>
  <si>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</si>
  <si>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</si>
  <si>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</si>
  <si>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</si>
  <si>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</si>
  <si>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</si>
  <si>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</si>
  <si>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</si>
  <si>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</si>
  <si>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</si>
  <si>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</si>
  <si>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</si>
  <si>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</si>
  <si>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</si>
  <si>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</si>
  <si>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</si>
  <si>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</si>
  <si>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</si>
  <si>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</si>
  <si>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</si>
  <si>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</si>
  <si>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</si>
  <si>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</si>
  <si>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</si>
  <si>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</si>
  <si>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</si>
  <si>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</si>
  <si>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</si>
  <si>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</si>
  <si>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</si>
  <si>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</si>
  <si>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</si>
  <si>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</si>
  <si>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</si>
  <si>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</si>
  <si>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</si>
  <si>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</si>
  <si>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</si>
  <si>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</si>
  <si>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</si>
  <si>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</si>
  <si>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</si>
  <si>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</si>
  <si>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</si>
  <si>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</si>
  <si>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</si>
  <si>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</si>
  <si>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</si>
  <si>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</si>
  <si>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</si>
  <si>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</si>
  <si>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</si>
  <si>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</si>
  <si>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</si>
  <si>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</si>
  <si>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</si>
  <si>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</si>
  <si>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</si>
  <si>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</si>
  <si>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</si>
  <si>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</si>
  <si>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</si>
  <si>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</si>
  <si>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</si>
  <si>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</si>
  <si>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</si>
  <si>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</si>
  <si>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</si>
  <si>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</si>
  <si>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</si>
  <si>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</si>
  <si>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</si>
  <si>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</si>
  <si>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</si>
  <si>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</si>
  <si>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</si>
  <si>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</si>
  <si>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</si>
  <si>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</si>
  <si>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</si>
  <si>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</si>
  <si>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</si>
  <si>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</si>
  <si>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</si>
  <si>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</si>
  <si>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</si>
  <si>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</si>
  <si>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</si>
  <si>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</si>
  <si>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</si>
  <si>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</si>
  <si>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</si>
  <si>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</si>
  <si>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</si>
  <si>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</si>
  <si>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</si>
  <si>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</si>
  <si>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</si>
  <si>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</si>
  <si>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</si>
  <si>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</si>
  <si>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</si>
  <si>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</si>
  <si>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</si>
  <si>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</si>
  <si>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</si>
  <si>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</si>
  <si>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</si>
  <si>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</si>
  <si>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</si>
  <si>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</si>
  <si>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</si>
  <si>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</si>
  <si>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</si>
  <si>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</si>
  <si>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</si>
  <si>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</si>
  <si>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</si>
  <si>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</si>
  <si>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</si>
  <si>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</si>
  <si>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</si>
  <si>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</si>
  <si>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</si>
  <si>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</si>
  <si>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</si>
  <si>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</si>
  <si>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</si>
  <si>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</si>
  <si>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</si>
  <si>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</si>
  <si>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</si>
  <si>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</si>
  <si>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</si>
  <si>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</si>
  <si>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</si>
  <si>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</si>
  <si>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</si>
  <si>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</si>
  <si>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</si>
  <si>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</si>
  <si>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</si>
  <si>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</si>
  <si>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</si>
  <si>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</si>
  <si>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</si>
  <si>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</si>
  <si>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</si>
  <si>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</si>
  <si>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</si>
  <si>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</si>
  <si>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</si>
  <si>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</si>
  <si>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</si>
  <si>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</si>
  <si>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</si>
  <si>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</si>
  <si>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</si>
  <si>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</si>
  <si>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</si>
  <si>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</si>
  <si>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</si>
  <si>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</si>
  <si>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</si>
  <si>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</si>
  <si>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</si>
  <si>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</si>
  <si>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</si>
  <si>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</si>
  <si>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</si>
  <si>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</si>
  <si>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</si>
  <si>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</si>
  <si>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</si>
  <si>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</si>
  <si>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</si>
  <si>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</si>
  <si>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</si>
  <si>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</si>
  <si>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</si>
  <si>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</si>
  <si>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</si>
  <si>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</si>
  <si>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</si>
  <si>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</si>
  <si>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</si>
  <si>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</si>
  <si>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</si>
  <si>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</si>
  <si>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</si>
  <si>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</si>
  <si>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</si>
  <si>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</si>
  <si>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</si>
  <si>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</si>
  <si>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</si>
  <si>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</si>
  <si>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</si>
  <si>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</si>
  <si>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</si>
  <si>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</si>
  <si>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</si>
  <si>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</si>
  <si>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</si>
  <si>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</si>
  <si>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</si>
  <si>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</si>
  <si>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</si>
  <si>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</si>
  <si>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03326411</t>
  </si>
  <si>
    <t>HR</t>
  </si>
  <si>
    <t>050017312</t>
  </si>
  <si>
    <t>21918659912</t>
  </si>
  <si>
    <t>204</t>
  </si>
  <si>
    <t>7478000070083WIXWL02</t>
  </si>
  <si>
    <t>Kutjevo d.d.</t>
  </si>
  <si>
    <t>Kutjevo</t>
  </si>
  <si>
    <t>Kralja Tomislava 1</t>
  </si>
  <si>
    <t>kutjevo@kutjevo.com</t>
  </si>
  <si>
    <t>www.kutjevo.com</t>
  </si>
  <si>
    <t>Žilić Zvonimir</t>
  </si>
  <si>
    <t>034/255-002</t>
  </si>
  <si>
    <t>zvonimir.zilic@kutjevo.com</t>
  </si>
  <si>
    <t>Kutjevački podrum d.o.o.</t>
  </si>
  <si>
    <t>Đakovačka vina d.d.</t>
  </si>
  <si>
    <t>Drenje</t>
  </si>
  <si>
    <t>Kutjevo d.o.o. Banja Luka</t>
  </si>
  <si>
    <t>Banja Luka, Bih</t>
  </si>
  <si>
    <t>404232060008</t>
  </si>
  <si>
    <t>Obveznik: Kutjevo d.d. konsolidirano</t>
  </si>
  <si>
    <t>UHY Rudan d.o.o.</t>
  </si>
  <si>
    <t>Dragan Rudan</t>
  </si>
  <si>
    <t>stanje na dan 31.03.2024</t>
  </si>
  <si>
    <t>u razdoblju 01.01.2024 do 31.03.2024</t>
  </si>
  <si>
    <t>u razdoblju 01.01.2024. do 31.03.2024.</t>
  </si>
  <si>
    <t>BILJEŠKE UZ FINANCIJSKE IZVJEŠTAJE - TFI
(koji se sastavljaju za tromjesečna razdoblja)
Naziv izdavatelja:  Kutjevo d.d. konsolidirano
OIB:   21918659912
Izvještajno razdoblje: 01.01.2024.-31.03.2024.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poziciji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povećani troškovi osoblja za 304.237 € zbog povećanja primitaka zaposlenih.
5. Poduzeće ima dugoročne kredite sa rokom dospijeća do pet godina.
6. Prosječan broj zaposlenih tijekom tekućeg razdoblja iznosi 617.
7. Nismo kapitalizirali trošak plaća.
8. U bilanci nisu priznata rezerviranja za odgođeni porez, stanja odgođenog poreza na kraju poslovne godine i kretanja tih stanja tijekom poslovne godine.
9. A. NAZIV DRUŠTVA: KUTJEVAČKI PODRUM D.O.O. OIB: 36267825199
    ADRESA SJEDIŠTA DRUŠTVA: Zdenka Turkovića 1, Kutjevo, RH
    Temeljni kapital 2.654 €.
    B. NAZIV DRUŠTVA: ĐAKOVAČKA VINA D.D. OIB: 72212121406
    ADRESA SJEDIŠTA DRUŠTVA: Biskupa Antuna Mandića 71, 31418 Drenje, RH
    Temeljni kapital 5.790.420 €.
    C. NAZIV DRUŠTVA: KUTJEVO d.o.o. BANJA LUKA,  OIB: 404232060008
    ADRESA SJEDIŠTA DRUŠTVA: Dunavska 1C, 78000 Banja Luka, BiH
    Temeljni kapital 5.113 €.
10. Bez nominalne vrijednosti dionice.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poslovni događaji su odraženi u RDG-u ili bilanci.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</si>
</sst>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M8" sqref="M8"/>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45292</v>
      </c>
      <c r="F4" s="133"/>
      <c r="G4" s="86" t="s">
        <v>0</v>
      </c>
      <c r="H4" s="132">
        <v>45382</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454</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453</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34340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v>617</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338</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t="s">
        <v>463</v>
      </c>
      <c r="B37" s="166"/>
      <c r="C37" s="166"/>
      <c r="D37" s="166"/>
      <c r="E37" s="165" t="s">
        <v>456</v>
      </c>
      <c r="F37" s="166"/>
      <c r="G37" s="166"/>
      <c r="H37" s="166"/>
      <c r="I37" s="167"/>
      <c r="J37" s="76">
        <v>1407414</v>
      </c>
    </row>
    <row r="38" spans="1:10" x14ac:dyDescent="0.25">
      <c r="A38" s="98"/>
      <c r="B38" s="77"/>
      <c r="C38" s="105"/>
      <c r="D38" s="168"/>
      <c r="E38" s="168"/>
      <c r="F38" s="168"/>
      <c r="G38" s="168"/>
      <c r="H38" s="168"/>
      <c r="I38" s="168"/>
      <c r="J38" s="100"/>
    </row>
    <row r="39" spans="1:10" x14ac:dyDescent="0.25">
      <c r="A39" s="165" t="s">
        <v>464</v>
      </c>
      <c r="B39" s="166"/>
      <c r="C39" s="166"/>
      <c r="D39" s="167"/>
      <c r="E39" s="165" t="s">
        <v>465</v>
      </c>
      <c r="F39" s="166"/>
      <c r="G39" s="166"/>
      <c r="H39" s="166"/>
      <c r="I39" s="167"/>
      <c r="J39" s="44">
        <v>129737</v>
      </c>
    </row>
    <row r="40" spans="1:10" x14ac:dyDescent="0.25">
      <c r="A40" s="98"/>
      <c r="B40" s="77"/>
      <c r="C40" s="105"/>
      <c r="D40" s="113"/>
      <c r="E40" s="168"/>
      <c r="F40" s="168"/>
      <c r="G40" s="168"/>
      <c r="H40" s="168"/>
      <c r="I40" s="99"/>
      <c r="J40" s="100"/>
    </row>
    <row r="41" spans="1:10" x14ac:dyDescent="0.25">
      <c r="A41" s="165" t="s">
        <v>466</v>
      </c>
      <c r="B41" s="166"/>
      <c r="C41" s="166"/>
      <c r="D41" s="167"/>
      <c r="E41" s="165" t="s">
        <v>467</v>
      </c>
      <c r="F41" s="166"/>
      <c r="G41" s="166"/>
      <c r="H41" s="166"/>
      <c r="I41" s="167"/>
      <c r="J41" s="44" t="s">
        <v>468</v>
      </c>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460</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461</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462</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t="s">
        <v>470</v>
      </c>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t="s">
        <v>471</v>
      </c>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N84" sqref="N84"/>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472</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469</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43382403</v>
      </c>
      <c r="I9" s="120">
        <f>I10+I17+I27+I38+I43</f>
        <v>44349610</v>
      </c>
    </row>
    <row r="10" spans="1:9" ht="12.75" customHeight="1" x14ac:dyDescent="0.2">
      <c r="A10" s="183" t="s">
        <v>5</v>
      </c>
      <c r="B10" s="183"/>
      <c r="C10" s="183"/>
      <c r="D10" s="183"/>
      <c r="E10" s="183"/>
      <c r="F10" s="183"/>
      <c r="G10" s="12">
        <v>3</v>
      </c>
      <c r="H10" s="120">
        <f>H11+H12+H13+H14+H15+H16</f>
        <v>3065895</v>
      </c>
      <c r="I10" s="120">
        <f>I11+I12+I13+I14+I15+I16</f>
        <v>3219177</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0</v>
      </c>
      <c r="I12" s="18">
        <v>0</v>
      </c>
    </row>
    <row r="13" spans="1:9" ht="12.75" customHeight="1" x14ac:dyDescent="0.2">
      <c r="A13" s="182" t="s">
        <v>8</v>
      </c>
      <c r="B13" s="182"/>
      <c r="C13" s="182"/>
      <c r="D13" s="182"/>
      <c r="E13" s="182"/>
      <c r="F13" s="182"/>
      <c r="G13" s="11">
        <v>6</v>
      </c>
      <c r="H13" s="18">
        <v>3065860</v>
      </c>
      <c r="I13" s="18">
        <v>3219157</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35</v>
      </c>
      <c r="I16" s="18">
        <v>20</v>
      </c>
    </row>
    <row r="17" spans="1:9" ht="12.75" customHeight="1" x14ac:dyDescent="0.2">
      <c r="A17" s="183" t="s">
        <v>12</v>
      </c>
      <c r="B17" s="183"/>
      <c r="C17" s="183"/>
      <c r="D17" s="183"/>
      <c r="E17" s="183"/>
      <c r="F17" s="183"/>
      <c r="G17" s="12">
        <v>10</v>
      </c>
      <c r="H17" s="120">
        <f>H18+H19+H20+H21+H22+H23+H24+H25+H26</f>
        <v>39959721</v>
      </c>
      <c r="I17" s="120">
        <f>I18+I19+I20+I21+I22+I23+I24+I25+I26</f>
        <v>40767472</v>
      </c>
    </row>
    <row r="18" spans="1:9" ht="12.75" customHeight="1" x14ac:dyDescent="0.2">
      <c r="A18" s="182" t="s">
        <v>13</v>
      </c>
      <c r="B18" s="182"/>
      <c r="C18" s="182"/>
      <c r="D18" s="182"/>
      <c r="E18" s="182"/>
      <c r="F18" s="182"/>
      <c r="G18" s="11">
        <v>11</v>
      </c>
      <c r="H18" s="18">
        <v>4477748</v>
      </c>
      <c r="I18" s="18">
        <v>4477748</v>
      </c>
    </row>
    <row r="19" spans="1:9" ht="12.75" customHeight="1" x14ac:dyDescent="0.2">
      <c r="A19" s="182" t="s">
        <v>14</v>
      </c>
      <c r="B19" s="182"/>
      <c r="C19" s="182"/>
      <c r="D19" s="182"/>
      <c r="E19" s="182"/>
      <c r="F19" s="182"/>
      <c r="G19" s="11">
        <v>12</v>
      </c>
      <c r="H19" s="18">
        <v>13005028</v>
      </c>
      <c r="I19" s="18">
        <v>12872147</v>
      </c>
    </row>
    <row r="20" spans="1:9" ht="12.75" customHeight="1" x14ac:dyDescent="0.2">
      <c r="A20" s="182" t="s">
        <v>15</v>
      </c>
      <c r="B20" s="182"/>
      <c r="C20" s="182"/>
      <c r="D20" s="182"/>
      <c r="E20" s="182"/>
      <c r="F20" s="182"/>
      <c r="G20" s="11">
        <v>13</v>
      </c>
      <c r="H20" s="18">
        <v>7176886</v>
      </c>
      <c r="I20" s="18">
        <v>6855808</v>
      </c>
    </row>
    <row r="21" spans="1:9" ht="12.75" customHeight="1" x14ac:dyDescent="0.2">
      <c r="A21" s="182" t="s">
        <v>16</v>
      </c>
      <c r="B21" s="182"/>
      <c r="C21" s="182"/>
      <c r="D21" s="182"/>
      <c r="E21" s="182"/>
      <c r="F21" s="182"/>
      <c r="G21" s="11">
        <v>14</v>
      </c>
      <c r="H21" s="18">
        <v>733986</v>
      </c>
      <c r="I21" s="18">
        <v>698593</v>
      </c>
    </row>
    <row r="22" spans="1:9" ht="12.75" customHeight="1" x14ac:dyDescent="0.2">
      <c r="A22" s="182" t="s">
        <v>17</v>
      </c>
      <c r="B22" s="182"/>
      <c r="C22" s="182"/>
      <c r="D22" s="182"/>
      <c r="E22" s="182"/>
      <c r="F22" s="182"/>
      <c r="G22" s="11">
        <v>15</v>
      </c>
      <c r="H22" s="18">
        <v>6985851</v>
      </c>
      <c r="I22" s="18">
        <v>6860619</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7580222</v>
      </c>
      <c r="I24" s="18">
        <v>9002557</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0</v>
      </c>
      <c r="I26" s="18">
        <v>0</v>
      </c>
    </row>
    <row r="27" spans="1:9" ht="12.75" customHeight="1" x14ac:dyDescent="0.2">
      <c r="A27" s="183" t="s">
        <v>22</v>
      </c>
      <c r="B27" s="183"/>
      <c r="C27" s="183"/>
      <c r="D27" s="183"/>
      <c r="E27" s="183"/>
      <c r="F27" s="183"/>
      <c r="G27" s="12">
        <v>20</v>
      </c>
      <c r="H27" s="120">
        <f>SUM(H28:H37)</f>
        <v>15117</v>
      </c>
      <c r="I27" s="120">
        <f>SUM(I28:I37)</f>
        <v>15117</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7154</v>
      </c>
      <c r="I31" s="18">
        <v>7154</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7963</v>
      </c>
      <c r="I35" s="18">
        <v>7963</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341670</v>
      </c>
      <c r="I38" s="120">
        <f>I39+I40+I41+I42</f>
        <v>347844</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341670</v>
      </c>
      <c r="I42" s="18">
        <v>347844</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38984720</v>
      </c>
      <c r="I44" s="120">
        <f>I45+I53+I60+I70</f>
        <v>37925776</v>
      </c>
    </row>
    <row r="45" spans="1:9" ht="12.75" customHeight="1" x14ac:dyDescent="0.2">
      <c r="A45" s="183" t="s">
        <v>39</v>
      </c>
      <c r="B45" s="183"/>
      <c r="C45" s="183"/>
      <c r="D45" s="183"/>
      <c r="E45" s="183"/>
      <c r="F45" s="183"/>
      <c r="G45" s="12">
        <v>38</v>
      </c>
      <c r="H45" s="120">
        <f>SUM(H46:H52)</f>
        <v>29085281</v>
      </c>
      <c r="I45" s="120">
        <f>SUM(I46:I52)</f>
        <v>28462995</v>
      </c>
    </row>
    <row r="46" spans="1:9" ht="12.75" customHeight="1" x14ac:dyDescent="0.2">
      <c r="A46" s="182" t="s">
        <v>40</v>
      </c>
      <c r="B46" s="182"/>
      <c r="C46" s="182"/>
      <c r="D46" s="182"/>
      <c r="E46" s="182"/>
      <c r="F46" s="182"/>
      <c r="G46" s="11">
        <v>39</v>
      </c>
      <c r="H46" s="18">
        <v>1423481</v>
      </c>
      <c r="I46" s="18">
        <v>2354363</v>
      </c>
    </row>
    <row r="47" spans="1:9" ht="12.75" customHeight="1" x14ac:dyDescent="0.2">
      <c r="A47" s="182" t="s">
        <v>41</v>
      </c>
      <c r="B47" s="182"/>
      <c r="C47" s="182"/>
      <c r="D47" s="182"/>
      <c r="E47" s="182"/>
      <c r="F47" s="182"/>
      <c r="G47" s="11">
        <v>40</v>
      </c>
      <c r="H47" s="18">
        <v>12293677</v>
      </c>
      <c r="I47" s="18">
        <v>11807283</v>
      </c>
    </row>
    <row r="48" spans="1:9" ht="12.75" customHeight="1" x14ac:dyDescent="0.2">
      <c r="A48" s="182" t="s">
        <v>42</v>
      </c>
      <c r="B48" s="182"/>
      <c r="C48" s="182"/>
      <c r="D48" s="182"/>
      <c r="E48" s="182"/>
      <c r="F48" s="182"/>
      <c r="G48" s="11">
        <v>41</v>
      </c>
      <c r="H48" s="18">
        <v>13070682</v>
      </c>
      <c r="I48" s="18">
        <v>11353710</v>
      </c>
    </row>
    <row r="49" spans="1:9" ht="12.75" customHeight="1" x14ac:dyDescent="0.2">
      <c r="A49" s="182" t="s">
        <v>43</v>
      </c>
      <c r="B49" s="182"/>
      <c r="C49" s="182"/>
      <c r="D49" s="182"/>
      <c r="E49" s="182"/>
      <c r="F49" s="182"/>
      <c r="G49" s="11">
        <v>42</v>
      </c>
      <c r="H49" s="18">
        <v>1389996</v>
      </c>
      <c r="I49" s="18">
        <v>2202763</v>
      </c>
    </row>
    <row r="50" spans="1:9" ht="12.75" customHeight="1" x14ac:dyDescent="0.2">
      <c r="A50" s="182" t="s">
        <v>44</v>
      </c>
      <c r="B50" s="182"/>
      <c r="C50" s="182"/>
      <c r="D50" s="182"/>
      <c r="E50" s="182"/>
      <c r="F50" s="182"/>
      <c r="G50" s="11">
        <v>43</v>
      </c>
      <c r="H50" s="18">
        <v>164196</v>
      </c>
      <c r="I50" s="18">
        <v>1628</v>
      </c>
    </row>
    <row r="51" spans="1:9" ht="12.75" customHeight="1" x14ac:dyDescent="0.2">
      <c r="A51" s="182" t="s">
        <v>45</v>
      </c>
      <c r="B51" s="182"/>
      <c r="C51" s="182"/>
      <c r="D51" s="182"/>
      <c r="E51" s="182"/>
      <c r="F51" s="182"/>
      <c r="G51" s="11">
        <v>44</v>
      </c>
      <c r="H51" s="18">
        <v>743249</v>
      </c>
      <c r="I51" s="18">
        <v>743248</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4138941</v>
      </c>
      <c r="I53" s="120">
        <f>SUM(I54:I59)</f>
        <v>5150687</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4095883</v>
      </c>
      <c r="I56" s="18">
        <v>5079229</v>
      </c>
    </row>
    <row r="57" spans="1:9" ht="12.75" customHeight="1" x14ac:dyDescent="0.2">
      <c r="A57" s="182" t="s">
        <v>51</v>
      </c>
      <c r="B57" s="182"/>
      <c r="C57" s="182"/>
      <c r="D57" s="182"/>
      <c r="E57" s="182"/>
      <c r="F57" s="182"/>
      <c r="G57" s="11">
        <v>50</v>
      </c>
      <c r="H57" s="18">
        <v>7501</v>
      </c>
      <c r="I57" s="18">
        <v>14598</v>
      </c>
    </row>
    <row r="58" spans="1:9" ht="12.75" customHeight="1" x14ac:dyDescent="0.2">
      <c r="A58" s="182" t="s">
        <v>52</v>
      </c>
      <c r="B58" s="182"/>
      <c r="C58" s="182"/>
      <c r="D58" s="182"/>
      <c r="E58" s="182"/>
      <c r="F58" s="182"/>
      <c r="G58" s="11">
        <v>51</v>
      </c>
      <c r="H58" s="18">
        <v>31824</v>
      </c>
      <c r="I58" s="18">
        <v>34447</v>
      </c>
    </row>
    <row r="59" spans="1:9" ht="12.75" customHeight="1" x14ac:dyDescent="0.2">
      <c r="A59" s="182" t="s">
        <v>53</v>
      </c>
      <c r="B59" s="182"/>
      <c r="C59" s="182"/>
      <c r="D59" s="182"/>
      <c r="E59" s="182"/>
      <c r="F59" s="182"/>
      <c r="G59" s="11">
        <v>52</v>
      </c>
      <c r="H59" s="18">
        <v>3733</v>
      </c>
      <c r="I59" s="18">
        <v>22413</v>
      </c>
    </row>
    <row r="60" spans="1:9" ht="12.75" customHeight="1" x14ac:dyDescent="0.2">
      <c r="A60" s="183" t="s">
        <v>54</v>
      </c>
      <c r="B60" s="183"/>
      <c r="C60" s="183"/>
      <c r="D60" s="183"/>
      <c r="E60" s="183"/>
      <c r="F60" s="183"/>
      <c r="G60" s="12">
        <v>53</v>
      </c>
      <c r="H60" s="120">
        <f>SUM(H61:H69)</f>
        <v>146743</v>
      </c>
      <c r="I60" s="120">
        <f>SUM(I61:I69)</f>
        <v>121234</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1139</v>
      </c>
      <c r="I67" s="18">
        <v>15548</v>
      </c>
    </row>
    <row r="68" spans="1:9" ht="12.75" customHeight="1" x14ac:dyDescent="0.2">
      <c r="A68" s="182" t="s">
        <v>30</v>
      </c>
      <c r="B68" s="182"/>
      <c r="C68" s="182"/>
      <c r="D68" s="182"/>
      <c r="E68" s="182"/>
      <c r="F68" s="182"/>
      <c r="G68" s="11">
        <v>61</v>
      </c>
      <c r="H68" s="18">
        <v>19068</v>
      </c>
      <c r="I68" s="18">
        <v>19068</v>
      </c>
    </row>
    <row r="69" spans="1:9" ht="12.75" customHeight="1" x14ac:dyDescent="0.2">
      <c r="A69" s="182" t="s">
        <v>56</v>
      </c>
      <c r="B69" s="182"/>
      <c r="C69" s="182"/>
      <c r="D69" s="182"/>
      <c r="E69" s="182"/>
      <c r="F69" s="182"/>
      <c r="G69" s="11">
        <v>62</v>
      </c>
      <c r="H69" s="18">
        <v>126536</v>
      </c>
      <c r="I69" s="18">
        <v>86618</v>
      </c>
    </row>
    <row r="70" spans="1:9" ht="12.75" customHeight="1" x14ac:dyDescent="0.2">
      <c r="A70" s="182" t="s">
        <v>57</v>
      </c>
      <c r="B70" s="182"/>
      <c r="C70" s="182"/>
      <c r="D70" s="182"/>
      <c r="E70" s="182"/>
      <c r="F70" s="182"/>
      <c r="G70" s="11">
        <v>63</v>
      </c>
      <c r="H70" s="18">
        <v>5613755</v>
      </c>
      <c r="I70" s="18">
        <v>4190860</v>
      </c>
    </row>
    <row r="71" spans="1:9" ht="12.75" customHeight="1" x14ac:dyDescent="0.2">
      <c r="A71" s="198" t="s">
        <v>58</v>
      </c>
      <c r="B71" s="198"/>
      <c r="C71" s="198"/>
      <c r="D71" s="198"/>
      <c r="E71" s="198"/>
      <c r="F71" s="198"/>
      <c r="G71" s="11">
        <v>64</v>
      </c>
      <c r="H71" s="18">
        <v>294204</v>
      </c>
      <c r="I71" s="18">
        <v>289380</v>
      </c>
    </row>
    <row r="72" spans="1:9" ht="12.75" customHeight="1" x14ac:dyDescent="0.2">
      <c r="A72" s="184" t="s">
        <v>304</v>
      </c>
      <c r="B72" s="184"/>
      <c r="C72" s="184"/>
      <c r="D72" s="184"/>
      <c r="E72" s="184"/>
      <c r="F72" s="184"/>
      <c r="G72" s="12">
        <v>65</v>
      </c>
      <c r="H72" s="120">
        <f>H8+H9+H44+H71</f>
        <v>82661327</v>
      </c>
      <c r="I72" s="120">
        <f>I8+I9+I44+I71</f>
        <v>82564766</v>
      </c>
    </row>
    <row r="73" spans="1:9" ht="12.75" customHeight="1" x14ac:dyDescent="0.2">
      <c r="A73" s="198" t="s">
        <v>59</v>
      </c>
      <c r="B73" s="198"/>
      <c r="C73" s="198"/>
      <c r="D73" s="198"/>
      <c r="E73" s="198"/>
      <c r="F73" s="198"/>
      <c r="G73" s="11">
        <v>66</v>
      </c>
      <c r="H73" s="18">
        <v>19934817</v>
      </c>
      <c r="I73" s="18">
        <v>19246457</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56998190</v>
      </c>
      <c r="I75" s="121">
        <f>I76+I77+I78+I84+I85+I91+I94+I97</f>
        <v>57350020</v>
      </c>
    </row>
    <row r="76" spans="1:9" ht="12.75" customHeight="1" x14ac:dyDescent="0.2">
      <c r="A76" s="182" t="s">
        <v>61</v>
      </c>
      <c r="B76" s="182"/>
      <c r="C76" s="182"/>
      <c r="D76" s="182"/>
      <c r="E76" s="182"/>
      <c r="F76" s="182"/>
      <c r="G76" s="11">
        <v>68</v>
      </c>
      <c r="H76" s="18">
        <v>47159260</v>
      </c>
      <c r="I76" s="18">
        <v>47159260</v>
      </c>
    </row>
    <row r="77" spans="1:9" ht="12.75" customHeight="1" x14ac:dyDescent="0.2">
      <c r="A77" s="182" t="s">
        <v>62</v>
      </c>
      <c r="B77" s="182"/>
      <c r="C77" s="182"/>
      <c r="D77" s="182"/>
      <c r="E77" s="182"/>
      <c r="F77" s="182"/>
      <c r="G77" s="11">
        <v>69</v>
      </c>
      <c r="H77" s="18">
        <v>0</v>
      </c>
      <c r="I77" s="18">
        <v>1</v>
      </c>
    </row>
    <row r="78" spans="1:9" ht="12.75" customHeight="1" x14ac:dyDescent="0.2">
      <c r="A78" s="183" t="s">
        <v>63</v>
      </c>
      <c r="B78" s="183"/>
      <c r="C78" s="183"/>
      <c r="D78" s="183"/>
      <c r="E78" s="183"/>
      <c r="F78" s="183"/>
      <c r="G78" s="12">
        <v>70</v>
      </c>
      <c r="H78" s="121">
        <f>SUM(H79:H83)</f>
        <v>797235</v>
      </c>
      <c r="I78" s="121">
        <f>SUM(I79:I83)</f>
        <v>866755</v>
      </c>
    </row>
    <row r="79" spans="1:9" ht="12.75" customHeight="1" x14ac:dyDescent="0.2">
      <c r="A79" s="182" t="s">
        <v>64</v>
      </c>
      <c r="B79" s="182"/>
      <c r="C79" s="182"/>
      <c r="D79" s="182"/>
      <c r="E79" s="182"/>
      <c r="F79" s="182"/>
      <c r="G79" s="11">
        <v>71</v>
      </c>
      <c r="H79" s="18">
        <v>797235</v>
      </c>
      <c r="I79" s="18">
        <v>866755</v>
      </c>
    </row>
    <row r="80" spans="1:9" ht="12.75" customHeight="1" x14ac:dyDescent="0.2">
      <c r="A80" s="182" t="s">
        <v>65</v>
      </c>
      <c r="B80" s="182"/>
      <c r="C80" s="182"/>
      <c r="D80" s="182"/>
      <c r="E80" s="182"/>
      <c r="F80" s="182"/>
      <c r="G80" s="11">
        <v>72</v>
      </c>
      <c r="H80" s="18">
        <v>1155</v>
      </c>
      <c r="I80" s="18">
        <v>1155</v>
      </c>
    </row>
    <row r="81" spans="1:9" ht="12.75" customHeight="1" x14ac:dyDescent="0.2">
      <c r="A81" s="182" t="s">
        <v>66</v>
      </c>
      <c r="B81" s="182"/>
      <c r="C81" s="182"/>
      <c r="D81" s="182"/>
      <c r="E81" s="182"/>
      <c r="F81" s="182"/>
      <c r="G81" s="11">
        <v>73</v>
      </c>
      <c r="H81" s="18">
        <v>-1155</v>
      </c>
      <c r="I81" s="18">
        <v>-1155</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0</v>
      </c>
      <c r="I83" s="18">
        <v>0</v>
      </c>
    </row>
    <row r="84" spans="1:9" ht="12.75" customHeight="1" x14ac:dyDescent="0.2">
      <c r="A84" s="199" t="s">
        <v>69</v>
      </c>
      <c r="B84" s="199"/>
      <c r="C84" s="199"/>
      <c r="D84" s="199"/>
      <c r="E84" s="199"/>
      <c r="F84" s="199"/>
      <c r="G84" s="46">
        <v>76</v>
      </c>
      <c r="H84" s="47">
        <v>0</v>
      </c>
      <c r="I84" s="47">
        <v>0</v>
      </c>
    </row>
    <row r="85" spans="1:9" ht="12.75" customHeight="1" x14ac:dyDescent="0.2">
      <c r="A85" s="183" t="s">
        <v>446</v>
      </c>
      <c r="B85" s="183"/>
      <c r="C85" s="183"/>
      <c r="D85" s="183"/>
      <c r="E85" s="183"/>
      <c r="F85" s="183"/>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8459821</v>
      </c>
      <c r="I91" s="120">
        <f>I92-I93</f>
        <v>8958604</v>
      </c>
    </row>
    <row r="92" spans="1:9" ht="12.75" customHeight="1" x14ac:dyDescent="0.2">
      <c r="A92" s="182" t="s">
        <v>72</v>
      </c>
      <c r="B92" s="182"/>
      <c r="C92" s="182"/>
      <c r="D92" s="182"/>
      <c r="E92" s="182"/>
      <c r="F92" s="182"/>
      <c r="G92" s="11">
        <v>84</v>
      </c>
      <c r="H92" s="18">
        <v>8459821</v>
      </c>
      <c r="I92" s="18">
        <v>8958604</v>
      </c>
    </row>
    <row r="93" spans="1:9" ht="12.75" customHeight="1" x14ac:dyDescent="0.2">
      <c r="A93" s="182" t="s">
        <v>73</v>
      </c>
      <c r="B93" s="182"/>
      <c r="C93" s="182"/>
      <c r="D93" s="182"/>
      <c r="E93" s="182"/>
      <c r="F93" s="182"/>
      <c r="G93" s="11">
        <v>85</v>
      </c>
      <c r="H93" s="18">
        <v>0</v>
      </c>
      <c r="I93" s="18">
        <v>0</v>
      </c>
    </row>
    <row r="94" spans="1:9" ht="12.75" customHeight="1" x14ac:dyDescent="0.2">
      <c r="A94" s="183" t="s">
        <v>353</v>
      </c>
      <c r="B94" s="183"/>
      <c r="C94" s="183"/>
      <c r="D94" s="183"/>
      <c r="E94" s="183"/>
      <c r="F94" s="183"/>
      <c r="G94" s="12">
        <v>86</v>
      </c>
      <c r="H94" s="120">
        <f>H95-H96</f>
        <v>581874</v>
      </c>
      <c r="I94" s="120">
        <f>I95-I96</f>
        <v>365400</v>
      </c>
    </row>
    <row r="95" spans="1:9" ht="12.75" customHeight="1" x14ac:dyDescent="0.2">
      <c r="A95" s="182" t="s">
        <v>74</v>
      </c>
      <c r="B95" s="182"/>
      <c r="C95" s="182"/>
      <c r="D95" s="182"/>
      <c r="E95" s="182"/>
      <c r="F95" s="182"/>
      <c r="G95" s="11">
        <v>87</v>
      </c>
      <c r="H95" s="18">
        <v>581874</v>
      </c>
      <c r="I95" s="18">
        <v>365400</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2239091</v>
      </c>
      <c r="I98" s="120">
        <f>SUM(I99:I104)</f>
        <v>2228262</v>
      </c>
    </row>
    <row r="99" spans="1:9" ht="12.75" customHeight="1" x14ac:dyDescent="0.2">
      <c r="A99" s="182" t="s">
        <v>77</v>
      </c>
      <c r="B99" s="182"/>
      <c r="C99" s="182"/>
      <c r="D99" s="182"/>
      <c r="E99" s="182"/>
      <c r="F99" s="182"/>
      <c r="G99" s="11">
        <v>91</v>
      </c>
      <c r="H99" s="18">
        <v>2032957</v>
      </c>
      <c r="I99" s="18">
        <v>2022128</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206134</v>
      </c>
      <c r="I101" s="18">
        <v>206134</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7495897</v>
      </c>
      <c r="I105" s="120">
        <f>SUM(I106:I116)</f>
        <v>7189742</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40018</v>
      </c>
      <c r="I110" s="18">
        <v>23179</v>
      </c>
    </row>
    <row r="111" spans="1:9" ht="12.75" customHeight="1" x14ac:dyDescent="0.2">
      <c r="A111" s="182" t="s">
        <v>88</v>
      </c>
      <c r="B111" s="182"/>
      <c r="C111" s="182"/>
      <c r="D111" s="182"/>
      <c r="E111" s="182"/>
      <c r="F111" s="182"/>
      <c r="G111" s="11">
        <v>103</v>
      </c>
      <c r="H111" s="18">
        <v>7450901</v>
      </c>
      <c r="I111" s="18">
        <v>7161585</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0</v>
      </c>
      <c r="I115" s="18">
        <v>0</v>
      </c>
    </row>
    <row r="116" spans="1:9" ht="12.75" customHeight="1" x14ac:dyDescent="0.2">
      <c r="A116" s="182" t="s">
        <v>93</v>
      </c>
      <c r="B116" s="182"/>
      <c r="C116" s="182"/>
      <c r="D116" s="182"/>
      <c r="E116" s="182"/>
      <c r="F116" s="182"/>
      <c r="G116" s="11">
        <v>108</v>
      </c>
      <c r="H116" s="18">
        <v>4978</v>
      </c>
      <c r="I116" s="18">
        <v>4978</v>
      </c>
    </row>
    <row r="117" spans="1:9" ht="12.75" customHeight="1" x14ac:dyDescent="0.2">
      <c r="A117" s="184" t="s">
        <v>357</v>
      </c>
      <c r="B117" s="184"/>
      <c r="C117" s="184"/>
      <c r="D117" s="184"/>
      <c r="E117" s="184"/>
      <c r="F117" s="184"/>
      <c r="G117" s="12">
        <v>109</v>
      </c>
      <c r="H117" s="120">
        <f>SUM(H118:H131)</f>
        <v>13388727</v>
      </c>
      <c r="I117" s="120">
        <f>SUM(I118:I131)</f>
        <v>13911693</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1895630</v>
      </c>
      <c r="I122" s="18">
        <v>1265590</v>
      </c>
    </row>
    <row r="123" spans="1:9" ht="12.75" customHeight="1" x14ac:dyDescent="0.2">
      <c r="A123" s="182" t="s">
        <v>88</v>
      </c>
      <c r="B123" s="182"/>
      <c r="C123" s="182"/>
      <c r="D123" s="182"/>
      <c r="E123" s="182"/>
      <c r="F123" s="182"/>
      <c r="G123" s="11">
        <v>115</v>
      </c>
      <c r="H123" s="18">
        <v>8710802</v>
      </c>
      <c r="I123" s="18">
        <v>7309624</v>
      </c>
    </row>
    <row r="124" spans="1:9" ht="12.75" customHeight="1" x14ac:dyDescent="0.2">
      <c r="A124" s="182" t="s">
        <v>89</v>
      </c>
      <c r="B124" s="182"/>
      <c r="C124" s="182"/>
      <c r="D124" s="182"/>
      <c r="E124" s="182"/>
      <c r="F124" s="182"/>
      <c r="G124" s="11">
        <v>116</v>
      </c>
      <c r="H124" s="18">
        <v>18506</v>
      </c>
      <c r="I124" s="18">
        <v>9146</v>
      </c>
    </row>
    <row r="125" spans="1:9" ht="12.75" customHeight="1" x14ac:dyDescent="0.2">
      <c r="A125" s="182" t="s">
        <v>90</v>
      </c>
      <c r="B125" s="182"/>
      <c r="C125" s="182"/>
      <c r="D125" s="182"/>
      <c r="E125" s="182"/>
      <c r="F125" s="182"/>
      <c r="G125" s="11">
        <v>117</v>
      </c>
      <c r="H125" s="18">
        <v>1584066</v>
      </c>
      <c r="I125" s="18">
        <v>4153771</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943308</v>
      </c>
      <c r="I127" s="18">
        <v>991942</v>
      </c>
    </row>
    <row r="128" spans="1:9" x14ac:dyDescent="0.2">
      <c r="A128" s="182" t="s">
        <v>95</v>
      </c>
      <c r="B128" s="182"/>
      <c r="C128" s="182"/>
      <c r="D128" s="182"/>
      <c r="E128" s="182"/>
      <c r="F128" s="182"/>
      <c r="G128" s="11">
        <v>120</v>
      </c>
      <c r="H128" s="18">
        <v>219399</v>
      </c>
      <c r="I128" s="18">
        <v>153164</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17016</v>
      </c>
      <c r="I131" s="18">
        <v>28456</v>
      </c>
    </row>
    <row r="132" spans="1:9" ht="22.15" customHeight="1" x14ac:dyDescent="0.2">
      <c r="A132" s="198" t="s">
        <v>99</v>
      </c>
      <c r="B132" s="198"/>
      <c r="C132" s="198"/>
      <c r="D132" s="198"/>
      <c r="E132" s="198"/>
      <c r="F132" s="198"/>
      <c r="G132" s="11">
        <v>124</v>
      </c>
      <c r="H132" s="18">
        <v>2539422</v>
      </c>
      <c r="I132" s="18">
        <v>1885049</v>
      </c>
    </row>
    <row r="133" spans="1:9" ht="12.75" customHeight="1" x14ac:dyDescent="0.2">
      <c r="A133" s="184" t="s">
        <v>358</v>
      </c>
      <c r="B133" s="184"/>
      <c r="C133" s="184"/>
      <c r="D133" s="184"/>
      <c r="E133" s="184"/>
      <c r="F133" s="184"/>
      <c r="G133" s="12">
        <v>125</v>
      </c>
      <c r="H133" s="120">
        <f>H75+H98+H105+H117+H132</f>
        <v>82661327</v>
      </c>
      <c r="I133" s="120">
        <f>I75+I98+I105+I117+I132</f>
        <v>82564766</v>
      </c>
    </row>
    <row r="134" spans="1:9" x14ac:dyDescent="0.2">
      <c r="A134" s="198" t="s">
        <v>100</v>
      </c>
      <c r="B134" s="198"/>
      <c r="C134" s="198"/>
      <c r="D134" s="198"/>
      <c r="E134" s="198"/>
      <c r="F134" s="198"/>
      <c r="G134" s="11">
        <v>126</v>
      </c>
      <c r="H134" s="18">
        <v>19934817</v>
      </c>
      <c r="I134" s="18">
        <v>19246457</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110" zoomScaleNormal="110" zoomScaleSheetLayoutView="110" workbookViewId="0">
      <selection activeCell="O6" sqref="O6"/>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473</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469</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10367460</v>
      </c>
      <c r="I8" s="52">
        <f>SUM(I9:I13)</f>
        <v>10367460</v>
      </c>
      <c r="J8" s="52">
        <f>SUM(J9:J13)</f>
        <v>10353521</v>
      </c>
      <c r="K8" s="52">
        <f>SUM(K9:K13)</f>
        <v>10353521</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9953551</v>
      </c>
      <c r="I10" s="53">
        <v>9953551</v>
      </c>
      <c r="J10" s="53">
        <v>9870155</v>
      </c>
      <c r="K10" s="53">
        <v>9870155</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413909</v>
      </c>
      <c r="I13" s="53">
        <v>413909</v>
      </c>
      <c r="J13" s="53">
        <v>483366</v>
      </c>
      <c r="K13" s="53">
        <v>483366</v>
      </c>
    </row>
    <row r="14" spans="1:11" ht="12.75" customHeight="1" x14ac:dyDescent="0.2">
      <c r="A14" s="216" t="s">
        <v>360</v>
      </c>
      <c r="B14" s="216"/>
      <c r="C14" s="216"/>
      <c r="D14" s="216"/>
      <c r="E14" s="216"/>
      <c r="F14" s="216"/>
      <c r="G14" s="12">
        <v>7</v>
      </c>
      <c r="H14" s="52">
        <f>H15+H16+H20+H24+H25+H26+H29+H36</f>
        <v>8267405</v>
      </c>
      <c r="I14" s="52">
        <f>I15+I16+I20+I24+I25+I26+I29+I36</f>
        <v>8267405</v>
      </c>
      <c r="J14" s="52">
        <f>J15+J16+J20+J24+J25+J26+J29+J36</f>
        <v>9900936</v>
      </c>
      <c r="K14" s="52">
        <f>K15+K16+K20+K24+K25+K26+K29+K36</f>
        <v>9900936</v>
      </c>
    </row>
    <row r="15" spans="1:11" ht="12.75" customHeight="1" x14ac:dyDescent="0.2">
      <c r="A15" s="182" t="s">
        <v>104</v>
      </c>
      <c r="B15" s="182"/>
      <c r="C15" s="182"/>
      <c r="D15" s="182"/>
      <c r="E15" s="182"/>
      <c r="F15" s="182"/>
      <c r="G15" s="11">
        <v>8</v>
      </c>
      <c r="H15" s="53">
        <v>480821</v>
      </c>
      <c r="I15" s="53">
        <v>480821</v>
      </c>
      <c r="J15" s="53">
        <v>2203368</v>
      </c>
      <c r="K15" s="53">
        <v>2203368</v>
      </c>
    </row>
    <row r="16" spans="1:11" ht="12.75" customHeight="1" x14ac:dyDescent="0.2">
      <c r="A16" s="183" t="s">
        <v>440</v>
      </c>
      <c r="B16" s="183"/>
      <c r="C16" s="183"/>
      <c r="D16" s="183"/>
      <c r="E16" s="183"/>
      <c r="F16" s="183"/>
      <c r="G16" s="12">
        <v>9</v>
      </c>
      <c r="H16" s="52">
        <f>SUM(H17:H19)</f>
        <v>4443925</v>
      </c>
      <c r="I16" s="52">
        <f>SUM(I17:I19)</f>
        <v>4443925</v>
      </c>
      <c r="J16" s="52">
        <f>SUM(J17:J19)</f>
        <v>3986857</v>
      </c>
      <c r="K16" s="52">
        <f>SUM(K17:K19)</f>
        <v>3986857</v>
      </c>
    </row>
    <row r="17" spans="1:11" ht="12.75" customHeight="1" x14ac:dyDescent="0.2">
      <c r="A17" s="217" t="s">
        <v>120</v>
      </c>
      <c r="B17" s="217"/>
      <c r="C17" s="217"/>
      <c r="D17" s="217"/>
      <c r="E17" s="217"/>
      <c r="F17" s="217"/>
      <c r="G17" s="11">
        <v>10</v>
      </c>
      <c r="H17" s="53">
        <v>2690597</v>
      </c>
      <c r="I17" s="53">
        <v>2690597</v>
      </c>
      <c r="J17" s="53">
        <v>1892968</v>
      </c>
      <c r="K17" s="53">
        <v>1892968</v>
      </c>
    </row>
    <row r="18" spans="1:11" ht="12.75" customHeight="1" x14ac:dyDescent="0.2">
      <c r="A18" s="217" t="s">
        <v>121</v>
      </c>
      <c r="B18" s="217"/>
      <c r="C18" s="217"/>
      <c r="D18" s="217"/>
      <c r="E18" s="217"/>
      <c r="F18" s="217"/>
      <c r="G18" s="11">
        <v>11</v>
      </c>
      <c r="H18" s="53">
        <v>1256926</v>
      </c>
      <c r="I18" s="53">
        <v>1256926</v>
      </c>
      <c r="J18" s="53">
        <v>1294886</v>
      </c>
      <c r="K18" s="53">
        <v>1294886</v>
      </c>
    </row>
    <row r="19" spans="1:11" ht="12.75" customHeight="1" x14ac:dyDescent="0.2">
      <c r="A19" s="217" t="s">
        <v>122</v>
      </c>
      <c r="B19" s="217"/>
      <c r="C19" s="217"/>
      <c r="D19" s="217"/>
      <c r="E19" s="217"/>
      <c r="F19" s="217"/>
      <c r="G19" s="11">
        <v>12</v>
      </c>
      <c r="H19" s="53">
        <v>496402</v>
      </c>
      <c r="I19" s="53">
        <v>496402</v>
      </c>
      <c r="J19" s="53">
        <v>799003</v>
      </c>
      <c r="K19" s="53">
        <v>799003</v>
      </c>
    </row>
    <row r="20" spans="1:11" ht="12.75" customHeight="1" x14ac:dyDescent="0.2">
      <c r="A20" s="183" t="s">
        <v>441</v>
      </c>
      <c r="B20" s="183"/>
      <c r="C20" s="183"/>
      <c r="D20" s="183"/>
      <c r="E20" s="183"/>
      <c r="F20" s="183"/>
      <c r="G20" s="12">
        <v>13</v>
      </c>
      <c r="H20" s="52">
        <f>SUM(H21:H23)</f>
        <v>2321304</v>
      </c>
      <c r="I20" s="52">
        <f>SUM(I21:I23)</f>
        <v>2321304</v>
      </c>
      <c r="J20" s="52">
        <f>SUM(J21:J23)</f>
        <v>2625541</v>
      </c>
      <c r="K20" s="52">
        <f>SUM(K21:K23)</f>
        <v>2625541</v>
      </c>
    </row>
    <row r="21" spans="1:11" ht="12.75" customHeight="1" x14ac:dyDescent="0.2">
      <c r="A21" s="217" t="s">
        <v>105</v>
      </c>
      <c r="B21" s="217"/>
      <c r="C21" s="217"/>
      <c r="D21" s="217"/>
      <c r="E21" s="217"/>
      <c r="F21" s="217"/>
      <c r="G21" s="11">
        <v>14</v>
      </c>
      <c r="H21" s="53">
        <v>1497483</v>
      </c>
      <c r="I21" s="53">
        <v>1497483</v>
      </c>
      <c r="J21" s="53">
        <v>1694156</v>
      </c>
      <c r="K21" s="53">
        <v>1694156</v>
      </c>
    </row>
    <row r="22" spans="1:11" ht="12.75" customHeight="1" x14ac:dyDescent="0.2">
      <c r="A22" s="217" t="s">
        <v>106</v>
      </c>
      <c r="B22" s="217"/>
      <c r="C22" s="217"/>
      <c r="D22" s="217"/>
      <c r="E22" s="217"/>
      <c r="F22" s="217"/>
      <c r="G22" s="11">
        <v>15</v>
      </c>
      <c r="H22" s="53">
        <v>562561</v>
      </c>
      <c r="I22" s="53">
        <v>562561</v>
      </c>
      <c r="J22" s="53">
        <v>636346</v>
      </c>
      <c r="K22" s="53">
        <v>636346</v>
      </c>
    </row>
    <row r="23" spans="1:11" ht="12.75" customHeight="1" x14ac:dyDescent="0.2">
      <c r="A23" s="217" t="s">
        <v>107</v>
      </c>
      <c r="B23" s="217"/>
      <c r="C23" s="217"/>
      <c r="D23" s="217"/>
      <c r="E23" s="217"/>
      <c r="F23" s="217"/>
      <c r="G23" s="11">
        <v>16</v>
      </c>
      <c r="H23" s="53">
        <v>261260</v>
      </c>
      <c r="I23" s="53">
        <v>261260</v>
      </c>
      <c r="J23" s="53">
        <v>295039</v>
      </c>
      <c r="K23" s="53">
        <v>295039</v>
      </c>
    </row>
    <row r="24" spans="1:11" ht="12.75" customHeight="1" x14ac:dyDescent="0.2">
      <c r="A24" s="182" t="s">
        <v>108</v>
      </c>
      <c r="B24" s="182"/>
      <c r="C24" s="182"/>
      <c r="D24" s="182"/>
      <c r="E24" s="182"/>
      <c r="F24" s="182"/>
      <c r="G24" s="11">
        <v>17</v>
      </c>
      <c r="H24" s="53">
        <v>735005</v>
      </c>
      <c r="I24" s="53">
        <v>735005</v>
      </c>
      <c r="J24" s="53">
        <v>729146</v>
      </c>
      <c r="K24" s="53">
        <v>729146</v>
      </c>
    </row>
    <row r="25" spans="1:11" ht="12.75" customHeight="1" x14ac:dyDescent="0.2">
      <c r="A25" s="182" t="s">
        <v>109</v>
      </c>
      <c r="B25" s="182"/>
      <c r="C25" s="182"/>
      <c r="D25" s="182"/>
      <c r="E25" s="182"/>
      <c r="F25" s="182"/>
      <c r="G25" s="11">
        <v>18</v>
      </c>
      <c r="H25" s="53">
        <v>279239</v>
      </c>
      <c r="I25" s="53">
        <v>279239</v>
      </c>
      <c r="J25" s="53">
        <v>320016</v>
      </c>
      <c r="K25" s="53">
        <v>320016</v>
      </c>
    </row>
    <row r="26" spans="1:11" ht="12.75" customHeight="1" x14ac:dyDescent="0.2">
      <c r="A26" s="183" t="s">
        <v>442</v>
      </c>
      <c r="B26" s="183"/>
      <c r="C26" s="183"/>
      <c r="D26" s="183"/>
      <c r="E26" s="183"/>
      <c r="F26" s="183"/>
      <c r="G26" s="12">
        <v>19</v>
      </c>
      <c r="H26" s="52">
        <f>H27+H28</f>
        <v>0</v>
      </c>
      <c r="I26" s="52">
        <f>I27+I28</f>
        <v>0</v>
      </c>
      <c r="J26" s="52">
        <f>J27+J28</f>
        <v>0</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0</v>
      </c>
      <c r="K28" s="53">
        <v>0</v>
      </c>
    </row>
    <row r="29" spans="1:11" ht="12.75" customHeight="1" x14ac:dyDescent="0.2">
      <c r="A29" s="183" t="s">
        <v>443</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v>0</v>
      </c>
      <c r="J30" s="53">
        <v>0</v>
      </c>
      <c r="K30" s="53">
        <v>0</v>
      </c>
    </row>
    <row r="31" spans="1:11" ht="12.75" customHeight="1" x14ac:dyDescent="0.2">
      <c r="A31" s="217" t="s">
        <v>126</v>
      </c>
      <c r="B31" s="217"/>
      <c r="C31" s="217"/>
      <c r="D31" s="217"/>
      <c r="E31" s="217"/>
      <c r="F31" s="217"/>
      <c r="G31" s="11">
        <v>24</v>
      </c>
      <c r="H31" s="53">
        <v>0</v>
      </c>
      <c r="I31" s="53">
        <v>0</v>
      </c>
      <c r="J31" s="53">
        <v>0</v>
      </c>
      <c r="K31" s="53">
        <v>0</v>
      </c>
    </row>
    <row r="32" spans="1:11" ht="12.75" customHeight="1" x14ac:dyDescent="0.2">
      <c r="A32" s="217" t="s">
        <v>127</v>
      </c>
      <c r="B32" s="217"/>
      <c r="C32" s="217"/>
      <c r="D32" s="217"/>
      <c r="E32" s="217"/>
      <c r="F32" s="217"/>
      <c r="G32" s="11">
        <v>25</v>
      </c>
      <c r="H32" s="53">
        <v>0</v>
      </c>
      <c r="I32" s="53">
        <v>0</v>
      </c>
      <c r="J32" s="53">
        <v>0</v>
      </c>
      <c r="K32" s="53">
        <v>0</v>
      </c>
    </row>
    <row r="33" spans="1:11" ht="12.75" customHeight="1" x14ac:dyDescent="0.2">
      <c r="A33" s="217" t="s">
        <v>128</v>
      </c>
      <c r="B33" s="217"/>
      <c r="C33" s="217"/>
      <c r="D33" s="217"/>
      <c r="E33" s="217"/>
      <c r="F33" s="217"/>
      <c r="G33" s="11">
        <v>26</v>
      </c>
      <c r="H33" s="53">
        <v>0</v>
      </c>
      <c r="I33" s="53">
        <v>0</v>
      </c>
      <c r="J33" s="53">
        <v>0</v>
      </c>
      <c r="K33" s="53">
        <v>0</v>
      </c>
    </row>
    <row r="34" spans="1:11" ht="12.75" customHeight="1" x14ac:dyDescent="0.2">
      <c r="A34" s="217" t="s">
        <v>129</v>
      </c>
      <c r="B34" s="217"/>
      <c r="C34" s="217"/>
      <c r="D34" s="217"/>
      <c r="E34" s="217"/>
      <c r="F34" s="217"/>
      <c r="G34" s="11">
        <v>27</v>
      </c>
      <c r="H34" s="53">
        <v>0</v>
      </c>
      <c r="I34" s="53">
        <v>0</v>
      </c>
      <c r="J34" s="53">
        <v>0</v>
      </c>
      <c r="K34" s="53">
        <v>0</v>
      </c>
    </row>
    <row r="35" spans="1:11" ht="12.75" customHeight="1" x14ac:dyDescent="0.2">
      <c r="A35" s="217" t="s">
        <v>130</v>
      </c>
      <c r="B35" s="217"/>
      <c r="C35" s="217"/>
      <c r="D35" s="217"/>
      <c r="E35" s="217"/>
      <c r="F35" s="217"/>
      <c r="G35" s="11">
        <v>28</v>
      </c>
      <c r="H35" s="53">
        <v>0</v>
      </c>
      <c r="I35" s="53">
        <v>0</v>
      </c>
      <c r="J35" s="53">
        <v>0</v>
      </c>
      <c r="K35" s="53">
        <v>0</v>
      </c>
    </row>
    <row r="36" spans="1:11" ht="12.75" customHeight="1" x14ac:dyDescent="0.2">
      <c r="A36" s="182" t="s">
        <v>110</v>
      </c>
      <c r="B36" s="182"/>
      <c r="C36" s="182"/>
      <c r="D36" s="182"/>
      <c r="E36" s="182"/>
      <c r="F36" s="182"/>
      <c r="G36" s="11">
        <v>29</v>
      </c>
      <c r="H36" s="53">
        <v>7111</v>
      </c>
      <c r="I36" s="53">
        <v>7111</v>
      </c>
      <c r="J36" s="53">
        <v>36008</v>
      </c>
      <c r="K36" s="53">
        <v>36008</v>
      </c>
    </row>
    <row r="37" spans="1:11" ht="12.75" customHeight="1" x14ac:dyDescent="0.2">
      <c r="A37" s="216" t="s">
        <v>361</v>
      </c>
      <c r="B37" s="216"/>
      <c r="C37" s="216"/>
      <c r="D37" s="216"/>
      <c r="E37" s="216"/>
      <c r="F37" s="216"/>
      <c r="G37" s="12">
        <v>30</v>
      </c>
      <c r="H37" s="52">
        <f>SUM(H38:H47)</f>
        <v>13324</v>
      </c>
      <c r="I37" s="52">
        <f>SUM(I38:I47)</f>
        <v>13324</v>
      </c>
      <c r="J37" s="52">
        <f>SUM(J38:J47)</f>
        <v>6163</v>
      </c>
      <c r="K37" s="52">
        <f>SUM(K38:K47)</f>
        <v>6163</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7430</v>
      </c>
      <c r="I44" s="53">
        <v>7430</v>
      </c>
      <c r="J44" s="53">
        <v>2875</v>
      </c>
      <c r="K44" s="53">
        <v>2875</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5894</v>
      </c>
      <c r="I47" s="53">
        <v>5894</v>
      </c>
      <c r="J47" s="53">
        <v>3288</v>
      </c>
      <c r="K47" s="53">
        <v>3288</v>
      </c>
    </row>
    <row r="48" spans="1:11" ht="12.75" customHeight="1" x14ac:dyDescent="0.2">
      <c r="A48" s="216" t="s">
        <v>362</v>
      </c>
      <c r="B48" s="216"/>
      <c r="C48" s="216"/>
      <c r="D48" s="216"/>
      <c r="E48" s="216"/>
      <c r="F48" s="216"/>
      <c r="G48" s="12">
        <v>41</v>
      </c>
      <c r="H48" s="52">
        <f>SUM(H49:H55)</f>
        <v>75302</v>
      </c>
      <c r="I48" s="52">
        <f>SUM(I49:I55)</f>
        <v>75302</v>
      </c>
      <c r="J48" s="52">
        <f>SUM(J49:J55)</f>
        <v>93348</v>
      </c>
      <c r="K48" s="52">
        <f>SUM(K49:K55)</f>
        <v>93348</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20" t="s">
        <v>142</v>
      </c>
      <c r="B50" s="220"/>
      <c r="C50" s="220"/>
      <c r="D50" s="220"/>
      <c r="E50" s="220"/>
      <c r="F50" s="220"/>
      <c r="G50" s="11">
        <v>43</v>
      </c>
      <c r="H50" s="53">
        <v>0</v>
      </c>
      <c r="I50" s="53">
        <v>0</v>
      </c>
      <c r="J50" s="53">
        <v>0</v>
      </c>
      <c r="K50" s="53">
        <v>0</v>
      </c>
    </row>
    <row r="51" spans="1:11" ht="12.75" customHeight="1" x14ac:dyDescent="0.2">
      <c r="A51" s="220" t="s">
        <v>143</v>
      </c>
      <c r="B51" s="220"/>
      <c r="C51" s="220"/>
      <c r="D51" s="220"/>
      <c r="E51" s="220"/>
      <c r="F51" s="220"/>
      <c r="G51" s="11">
        <v>44</v>
      </c>
      <c r="H51" s="53">
        <v>72823</v>
      </c>
      <c r="I51" s="53">
        <v>72823</v>
      </c>
      <c r="J51" s="53">
        <v>89491</v>
      </c>
      <c r="K51" s="53">
        <v>89491</v>
      </c>
    </row>
    <row r="52" spans="1:11" ht="12.75" customHeight="1" x14ac:dyDescent="0.2">
      <c r="A52" s="220" t="s">
        <v>144</v>
      </c>
      <c r="B52" s="220"/>
      <c r="C52" s="220"/>
      <c r="D52" s="220"/>
      <c r="E52" s="220"/>
      <c r="F52" s="220"/>
      <c r="G52" s="11">
        <v>45</v>
      </c>
      <c r="H52" s="53">
        <v>0</v>
      </c>
      <c r="I52" s="53">
        <v>0</v>
      </c>
      <c r="J52" s="53">
        <v>0</v>
      </c>
      <c r="K52" s="53">
        <v>0</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2479</v>
      </c>
      <c r="I55" s="53">
        <v>2479</v>
      </c>
      <c r="J55" s="53">
        <v>3857</v>
      </c>
      <c r="K55" s="53">
        <v>3857</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10380784</v>
      </c>
      <c r="I60" s="52">
        <f t="shared" ref="I60:K60" si="0">I8+I37+I56+I57</f>
        <v>10380784</v>
      </c>
      <c r="J60" s="52">
        <f t="shared" si="0"/>
        <v>10359684</v>
      </c>
      <c r="K60" s="52">
        <f t="shared" si="0"/>
        <v>10359684</v>
      </c>
    </row>
    <row r="61" spans="1:11" ht="12.75" customHeight="1" x14ac:dyDescent="0.2">
      <c r="A61" s="216" t="s">
        <v>364</v>
      </c>
      <c r="B61" s="216"/>
      <c r="C61" s="216"/>
      <c r="D61" s="216"/>
      <c r="E61" s="216"/>
      <c r="F61" s="216"/>
      <c r="G61" s="12">
        <v>54</v>
      </c>
      <c r="H61" s="52">
        <f>H14+H48+H58+H59</f>
        <v>8342707</v>
      </c>
      <c r="I61" s="52">
        <f t="shared" ref="I61:K61" si="1">I14+I48+I58+I59</f>
        <v>8342707</v>
      </c>
      <c r="J61" s="52">
        <f t="shared" si="1"/>
        <v>9994284</v>
      </c>
      <c r="K61" s="52">
        <f t="shared" si="1"/>
        <v>9994284</v>
      </c>
    </row>
    <row r="62" spans="1:11" ht="12.75" customHeight="1" x14ac:dyDescent="0.2">
      <c r="A62" s="216" t="s">
        <v>365</v>
      </c>
      <c r="B62" s="216"/>
      <c r="C62" s="216"/>
      <c r="D62" s="216"/>
      <c r="E62" s="216"/>
      <c r="F62" s="216"/>
      <c r="G62" s="12">
        <v>55</v>
      </c>
      <c r="H62" s="52">
        <f>H60-H61</f>
        <v>2038077</v>
      </c>
      <c r="I62" s="52">
        <f t="shared" ref="I62:K62" si="2">I60-I61</f>
        <v>2038077</v>
      </c>
      <c r="J62" s="52">
        <f t="shared" si="2"/>
        <v>365400</v>
      </c>
      <c r="K62" s="52">
        <f t="shared" si="2"/>
        <v>365400</v>
      </c>
    </row>
    <row r="63" spans="1:11" ht="12.75" customHeight="1" x14ac:dyDescent="0.2">
      <c r="A63" s="221" t="s">
        <v>366</v>
      </c>
      <c r="B63" s="221"/>
      <c r="C63" s="221"/>
      <c r="D63" s="221"/>
      <c r="E63" s="221"/>
      <c r="F63" s="221"/>
      <c r="G63" s="12">
        <v>56</v>
      </c>
      <c r="H63" s="52">
        <f>+IF((H60-H61)&gt;0,(H60-H61),0)</f>
        <v>2038077</v>
      </c>
      <c r="I63" s="52">
        <f t="shared" ref="I63:K63" si="3">+IF((I60-I61)&gt;0,(I60-I61),0)</f>
        <v>2038077</v>
      </c>
      <c r="J63" s="52">
        <f t="shared" si="3"/>
        <v>365400</v>
      </c>
      <c r="K63" s="52">
        <f t="shared" si="3"/>
        <v>365400</v>
      </c>
    </row>
    <row r="64" spans="1:11" ht="12.75" customHeight="1" x14ac:dyDescent="0.2">
      <c r="A64" s="221" t="s">
        <v>367</v>
      </c>
      <c r="B64" s="221"/>
      <c r="C64" s="221"/>
      <c r="D64" s="221"/>
      <c r="E64" s="221"/>
      <c r="F64" s="221"/>
      <c r="G64" s="12">
        <v>57</v>
      </c>
      <c r="H64" s="52">
        <f>+IF((H60-H61)&lt;0,(H60-H61),0)</f>
        <v>0</v>
      </c>
      <c r="I64" s="52">
        <f t="shared" ref="I64:K64" si="4">+IF((I60-I61)&lt;0,(I60-I61),0)</f>
        <v>0</v>
      </c>
      <c r="J64" s="52">
        <f t="shared" si="4"/>
        <v>0</v>
      </c>
      <c r="K64" s="52">
        <f t="shared" si="4"/>
        <v>0</v>
      </c>
    </row>
    <row r="65" spans="1:11" ht="12.75" customHeight="1" x14ac:dyDescent="0.2">
      <c r="A65" s="222" t="s">
        <v>111</v>
      </c>
      <c r="B65" s="222"/>
      <c r="C65" s="222"/>
      <c r="D65" s="222"/>
      <c r="E65" s="222"/>
      <c r="F65" s="222"/>
      <c r="G65" s="11">
        <v>58</v>
      </c>
      <c r="H65" s="53">
        <v>0</v>
      </c>
      <c r="I65" s="53">
        <v>0</v>
      </c>
      <c r="J65" s="53">
        <v>0</v>
      </c>
      <c r="K65" s="53">
        <v>0</v>
      </c>
    </row>
    <row r="66" spans="1:11" ht="12.75" customHeight="1" x14ac:dyDescent="0.2">
      <c r="A66" s="216" t="s">
        <v>368</v>
      </c>
      <c r="B66" s="216"/>
      <c r="C66" s="216"/>
      <c r="D66" s="216"/>
      <c r="E66" s="216"/>
      <c r="F66" s="216"/>
      <c r="G66" s="12">
        <v>59</v>
      </c>
      <c r="H66" s="52">
        <f>H62-H65</f>
        <v>2038077</v>
      </c>
      <c r="I66" s="52">
        <f t="shared" ref="I66:K66" si="5">I62-I65</f>
        <v>2038077</v>
      </c>
      <c r="J66" s="52">
        <f t="shared" si="5"/>
        <v>365400</v>
      </c>
      <c r="K66" s="52">
        <f t="shared" si="5"/>
        <v>365400</v>
      </c>
    </row>
    <row r="67" spans="1:11" ht="12.75" customHeight="1" x14ac:dyDescent="0.2">
      <c r="A67" s="221" t="s">
        <v>369</v>
      </c>
      <c r="B67" s="221"/>
      <c r="C67" s="221"/>
      <c r="D67" s="221"/>
      <c r="E67" s="221"/>
      <c r="F67" s="221"/>
      <c r="G67" s="12">
        <v>60</v>
      </c>
      <c r="H67" s="52">
        <f>+IF((H62-H65)&gt;0,(H62-H65),0)</f>
        <v>2038077</v>
      </c>
      <c r="I67" s="52">
        <f t="shared" ref="I67:K67" si="6">+IF((I62-I65)&gt;0,(I62-I65),0)</f>
        <v>2038077</v>
      </c>
      <c r="J67" s="52">
        <f t="shared" si="6"/>
        <v>365400</v>
      </c>
      <c r="K67" s="52">
        <f t="shared" si="6"/>
        <v>365400</v>
      </c>
    </row>
    <row r="68" spans="1:11" ht="12.75" customHeight="1" x14ac:dyDescent="0.2">
      <c r="A68" s="221" t="s">
        <v>370</v>
      </c>
      <c r="B68" s="221"/>
      <c r="C68" s="221"/>
      <c r="D68" s="221"/>
      <c r="E68" s="221"/>
      <c r="F68" s="221"/>
      <c r="G68" s="12">
        <v>61</v>
      </c>
      <c r="H68" s="52">
        <f>+IF((H62-H65)&lt;0,(H62-H65),0)</f>
        <v>0</v>
      </c>
      <c r="I68" s="52">
        <f t="shared" ref="I68:K68" si="7">+IF((I62-I65)&lt;0,(I62-I65),0)</f>
        <v>0</v>
      </c>
      <c r="J68" s="52">
        <f t="shared" si="7"/>
        <v>0</v>
      </c>
      <c r="K68" s="52">
        <f t="shared" si="7"/>
        <v>0</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3949497</v>
      </c>
      <c r="I77" s="75">
        <v>3949497</v>
      </c>
      <c r="J77" s="75">
        <v>2038077</v>
      </c>
      <c r="K77" s="75">
        <v>2038077</v>
      </c>
    </row>
    <row r="78" spans="1:11" ht="12.75" customHeight="1" x14ac:dyDescent="0.2">
      <c r="A78" s="226" t="s">
        <v>375</v>
      </c>
      <c r="B78" s="226"/>
      <c r="C78" s="226"/>
      <c r="D78" s="226"/>
      <c r="E78" s="226"/>
      <c r="F78" s="226"/>
      <c r="G78" s="46">
        <v>69</v>
      </c>
      <c r="H78" s="54">
        <v>2038077</v>
      </c>
      <c r="I78" s="54">
        <v>2038077</v>
      </c>
      <c r="J78" s="54">
        <v>365400</v>
      </c>
      <c r="K78" s="54">
        <v>365400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0</v>
      </c>
      <c r="I85" s="55">
        <f>I86+I87</f>
        <v>0</v>
      </c>
      <c r="J85" s="55">
        <f>J86+J87</f>
        <v>0</v>
      </c>
      <c r="K85" s="55">
        <f>K86+K87</f>
        <v>0</v>
      </c>
    </row>
    <row r="86" spans="1:11" ht="12.75" customHeight="1" x14ac:dyDescent="0.2">
      <c r="A86" s="228" t="s">
        <v>157</v>
      </c>
      <c r="B86" s="228"/>
      <c r="C86" s="228"/>
      <c r="D86" s="228"/>
      <c r="E86" s="228"/>
      <c r="F86" s="228"/>
      <c r="G86" s="11">
        <v>76</v>
      </c>
      <c r="H86" s="56">
        <v>0</v>
      </c>
      <c r="I86" s="56">
        <v>0</v>
      </c>
      <c r="J86" s="56">
        <v>0</v>
      </c>
      <c r="K86" s="56">
        <v>0</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v>2038077</v>
      </c>
      <c r="I89" s="56">
        <v>2038077</v>
      </c>
      <c r="J89" s="56">
        <v>365400</v>
      </c>
      <c r="K89" s="56">
        <v>365400</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31" t="s">
        <v>444</v>
      </c>
      <c r="B91" s="231"/>
      <c r="C91" s="231"/>
      <c r="D91" s="231"/>
      <c r="E91" s="231"/>
      <c r="F91" s="231"/>
      <c r="G91" s="12">
        <v>80</v>
      </c>
      <c r="H91" s="73">
        <f>SUM(H92:H96)</f>
        <v>0</v>
      </c>
      <c r="I91" s="73">
        <f>SUM(I92:I96)</f>
        <v>0</v>
      </c>
      <c r="J91" s="73">
        <f t="shared" ref="J91:K91" si="9">SUM(J92:J96)</f>
        <v>0</v>
      </c>
      <c r="K91" s="73">
        <f t="shared" si="9"/>
        <v>0</v>
      </c>
    </row>
    <row r="92" spans="1:11" ht="25.5" customHeight="1" x14ac:dyDescent="0.2">
      <c r="A92" s="220" t="s">
        <v>382</v>
      </c>
      <c r="B92" s="220"/>
      <c r="C92" s="220"/>
      <c r="D92" s="220"/>
      <c r="E92" s="220"/>
      <c r="F92" s="220"/>
      <c r="G92" s="12">
        <v>81</v>
      </c>
      <c r="H92" s="56">
        <v>0</v>
      </c>
      <c r="I92" s="56">
        <v>0</v>
      </c>
      <c r="J92" s="56">
        <v>0</v>
      </c>
      <c r="K92" s="56">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0</v>
      </c>
      <c r="K97" s="56">
        <v>0</v>
      </c>
    </row>
    <row r="98" spans="1:11" ht="25.5" customHeight="1" x14ac:dyDescent="0.2">
      <c r="A98" s="231" t="s">
        <v>438</v>
      </c>
      <c r="B98" s="231"/>
      <c r="C98" s="231"/>
      <c r="D98" s="231"/>
      <c r="E98" s="231"/>
      <c r="F98" s="231"/>
      <c r="G98" s="12">
        <v>87</v>
      </c>
      <c r="H98" s="73">
        <f>SUM(H99:H106)</f>
        <v>0</v>
      </c>
      <c r="I98" s="73">
        <f>SUM(I99:I106)</f>
        <v>0</v>
      </c>
      <c r="J98" s="73">
        <f t="shared" ref="J98:K98" si="10">SUM(J99:J106)</f>
        <v>0</v>
      </c>
      <c r="K98" s="73">
        <f t="shared" si="10"/>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0</v>
      </c>
      <c r="I106" s="56">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2038077</v>
      </c>
      <c r="I109" s="55">
        <f>I89+I108</f>
        <v>2038077</v>
      </c>
      <c r="J109" s="55">
        <f t="shared" ref="J109:K109" si="12">J89+J108</f>
        <v>365400</v>
      </c>
      <c r="K109" s="55">
        <f t="shared" si="12"/>
        <v>365400</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0</v>
      </c>
      <c r="I111" s="55">
        <f>I112+I113</f>
        <v>0</v>
      </c>
      <c r="J111" s="55">
        <f>J112+J113</f>
        <v>0</v>
      </c>
      <c r="K111" s="55">
        <f>K112+K113</f>
        <v>0</v>
      </c>
    </row>
    <row r="112" spans="1:11" ht="12.75" customHeight="1" x14ac:dyDescent="0.2">
      <c r="A112" s="228" t="s">
        <v>113</v>
      </c>
      <c r="B112" s="228"/>
      <c r="C112" s="228"/>
      <c r="D112" s="228"/>
      <c r="E112" s="228"/>
      <c r="F112" s="228"/>
      <c r="G112" s="11">
        <v>100</v>
      </c>
      <c r="H112" s="56">
        <v>0</v>
      </c>
      <c r="I112" s="56">
        <v>0</v>
      </c>
      <c r="J112" s="56">
        <v>0</v>
      </c>
      <c r="K112" s="56">
        <v>0</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zoomScaleSheetLayoutView="110" workbookViewId="0">
      <selection activeCell="I11" sqref="I1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474</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469</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2038077</v>
      </c>
      <c r="I8" s="68">
        <v>365400</v>
      </c>
    </row>
    <row r="9" spans="1:9" ht="12.75" customHeight="1" x14ac:dyDescent="0.2">
      <c r="A9" s="240" t="s">
        <v>171</v>
      </c>
      <c r="B9" s="240"/>
      <c r="C9" s="240"/>
      <c r="D9" s="240"/>
      <c r="E9" s="240"/>
      <c r="F9" s="240"/>
      <c r="G9" s="69">
        <v>2</v>
      </c>
      <c r="H9" s="70">
        <f>H10+H11+H12+H13+H14+H15+H16+H17</f>
        <v>735005</v>
      </c>
      <c r="I9" s="70">
        <f>I10+I11+I12+I13+I14+I15+I16+I17</f>
        <v>729146</v>
      </c>
    </row>
    <row r="10" spans="1:9" ht="12.75" customHeight="1" x14ac:dyDescent="0.2">
      <c r="A10" s="217" t="s">
        <v>172</v>
      </c>
      <c r="B10" s="217"/>
      <c r="C10" s="217"/>
      <c r="D10" s="217"/>
      <c r="E10" s="217"/>
      <c r="F10" s="217"/>
      <c r="G10" s="67">
        <v>3</v>
      </c>
      <c r="H10" s="68">
        <v>735005</v>
      </c>
      <c r="I10" s="68">
        <v>729146</v>
      </c>
    </row>
    <row r="11" spans="1:9" ht="22.15" customHeight="1" x14ac:dyDescent="0.2">
      <c r="A11" s="217" t="s">
        <v>173</v>
      </c>
      <c r="B11" s="217"/>
      <c r="C11" s="217"/>
      <c r="D11" s="217"/>
      <c r="E11" s="217"/>
      <c r="F11" s="217"/>
      <c r="G11" s="67">
        <v>4</v>
      </c>
      <c r="H11" s="68">
        <v>0</v>
      </c>
      <c r="I11" s="68">
        <v>0</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0</v>
      </c>
      <c r="I13" s="68">
        <v>0</v>
      </c>
    </row>
    <row r="14" spans="1:9" ht="12.75" customHeight="1" x14ac:dyDescent="0.2">
      <c r="A14" s="217" t="s">
        <v>176</v>
      </c>
      <c r="B14" s="217"/>
      <c r="C14" s="217"/>
      <c r="D14" s="217"/>
      <c r="E14" s="217"/>
      <c r="F14" s="217"/>
      <c r="G14" s="67">
        <v>7</v>
      </c>
      <c r="H14" s="68">
        <v>0</v>
      </c>
      <c r="I14" s="68">
        <v>0</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0</v>
      </c>
      <c r="I16" s="68">
        <v>0</v>
      </c>
    </row>
    <row r="17" spans="1:9" ht="25.15" customHeight="1" x14ac:dyDescent="0.2">
      <c r="A17" s="217" t="s">
        <v>179</v>
      </c>
      <c r="B17" s="217"/>
      <c r="C17" s="217"/>
      <c r="D17" s="217"/>
      <c r="E17" s="217"/>
      <c r="F17" s="217"/>
      <c r="G17" s="67">
        <v>10</v>
      </c>
      <c r="H17" s="68">
        <v>0</v>
      </c>
      <c r="I17" s="68">
        <v>0</v>
      </c>
    </row>
    <row r="18" spans="1:9" ht="28.15" customHeight="1" x14ac:dyDescent="0.2">
      <c r="A18" s="239" t="s">
        <v>306</v>
      </c>
      <c r="B18" s="239"/>
      <c r="C18" s="239"/>
      <c r="D18" s="239"/>
      <c r="E18" s="239"/>
      <c r="F18" s="239"/>
      <c r="G18" s="69">
        <v>11</v>
      </c>
      <c r="H18" s="70">
        <f>H8+H9</f>
        <v>2773082</v>
      </c>
      <c r="I18" s="70">
        <f>I8+I9</f>
        <v>1094546</v>
      </c>
    </row>
    <row r="19" spans="1:9" ht="12.75" customHeight="1" x14ac:dyDescent="0.2">
      <c r="A19" s="240" t="s">
        <v>180</v>
      </c>
      <c r="B19" s="240"/>
      <c r="C19" s="240"/>
      <c r="D19" s="240"/>
      <c r="E19" s="240"/>
      <c r="F19" s="240"/>
      <c r="G19" s="69">
        <v>12</v>
      </c>
      <c r="H19" s="70">
        <f>H20+H21+H22+H23</f>
        <v>-3842642</v>
      </c>
      <c r="I19" s="70">
        <f>I20+I21+I22+I23</f>
        <v>2156998</v>
      </c>
    </row>
    <row r="20" spans="1:9" ht="12.75" customHeight="1" x14ac:dyDescent="0.2">
      <c r="A20" s="217" t="s">
        <v>181</v>
      </c>
      <c r="B20" s="217"/>
      <c r="C20" s="217"/>
      <c r="D20" s="217"/>
      <c r="E20" s="217"/>
      <c r="F20" s="217"/>
      <c r="G20" s="67">
        <v>13</v>
      </c>
      <c r="H20" s="68">
        <v>-1967648</v>
      </c>
      <c r="I20" s="68">
        <v>522966</v>
      </c>
    </row>
    <row r="21" spans="1:9" ht="12.75" customHeight="1" x14ac:dyDescent="0.2">
      <c r="A21" s="217" t="s">
        <v>182</v>
      </c>
      <c r="B21" s="217"/>
      <c r="C21" s="217"/>
      <c r="D21" s="217"/>
      <c r="E21" s="217"/>
      <c r="F21" s="217"/>
      <c r="G21" s="67">
        <v>14</v>
      </c>
      <c r="H21" s="68">
        <v>-853271</v>
      </c>
      <c r="I21" s="68">
        <v>1011746</v>
      </c>
    </row>
    <row r="22" spans="1:9" ht="12.75" customHeight="1" x14ac:dyDescent="0.2">
      <c r="A22" s="217" t="s">
        <v>183</v>
      </c>
      <c r="B22" s="217"/>
      <c r="C22" s="217"/>
      <c r="D22" s="217"/>
      <c r="E22" s="217"/>
      <c r="F22" s="217"/>
      <c r="G22" s="67">
        <v>15</v>
      </c>
      <c r="H22" s="68">
        <v>-1021723</v>
      </c>
      <c r="I22" s="68">
        <v>622286</v>
      </c>
    </row>
    <row r="23" spans="1:9" ht="12.75" customHeight="1" x14ac:dyDescent="0.2">
      <c r="A23" s="217" t="s">
        <v>184</v>
      </c>
      <c r="B23" s="217"/>
      <c r="C23" s="217"/>
      <c r="D23" s="217"/>
      <c r="E23" s="217"/>
      <c r="F23" s="217"/>
      <c r="G23" s="67">
        <v>16</v>
      </c>
      <c r="H23" s="68">
        <v>0</v>
      </c>
      <c r="I23" s="68">
        <v>0</v>
      </c>
    </row>
    <row r="24" spans="1:9" ht="12.75" customHeight="1" x14ac:dyDescent="0.2">
      <c r="A24" s="239" t="s">
        <v>185</v>
      </c>
      <c r="B24" s="239"/>
      <c r="C24" s="239"/>
      <c r="D24" s="239"/>
      <c r="E24" s="239"/>
      <c r="F24" s="239"/>
      <c r="G24" s="69">
        <v>17</v>
      </c>
      <c r="H24" s="70">
        <f>H18+H19</f>
        <v>-1069560</v>
      </c>
      <c r="I24" s="70">
        <f>I18+I19</f>
        <v>3251544</v>
      </c>
    </row>
    <row r="25" spans="1:9" ht="12.75" customHeight="1" x14ac:dyDescent="0.2">
      <c r="A25" s="182" t="s">
        <v>186</v>
      </c>
      <c r="B25" s="182"/>
      <c r="C25" s="182"/>
      <c r="D25" s="182"/>
      <c r="E25" s="182"/>
      <c r="F25" s="182"/>
      <c r="G25" s="67">
        <v>18</v>
      </c>
      <c r="H25" s="68">
        <v>0</v>
      </c>
      <c r="I25" s="68">
        <v>0</v>
      </c>
    </row>
    <row r="26" spans="1:9" ht="12.75" customHeight="1" x14ac:dyDescent="0.2">
      <c r="A26" s="182" t="s">
        <v>187</v>
      </c>
      <c r="B26" s="182"/>
      <c r="C26" s="182"/>
      <c r="D26" s="182"/>
      <c r="E26" s="182"/>
      <c r="F26" s="182"/>
      <c r="G26" s="67">
        <v>19</v>
      </c>
      <c r="H26" s="68">
        <v>0</v>
      </c>
      <c r="I26" s="68">
        <v>0</v>
      </c>
    </row>
    <row r="27" spans="1:9" ht="25.9" customHeight="1" x14ac:dyDescent="0.2">
      <c r="A27" s="244" t="s">
        <v>188</v>
      </c>
      <c r="B27" s="244"/>
      <c r="C27" s="244"/>
      <c r="D27" s="244"/>
      <c r="E27" s="244"/>
      <c r="F27" s="244"/>
      <c r="G27" s="69">
        <v>20</v>
      </c>
      <c r="H27" s="70">
        <f>H24+H25+H26</f>
        <v>-1069560</v>
      </c>
      <c r="I27" s="70">
        <f>I24+I25+I26</f>
        <v>3251544</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0</v>
      </c>
      <c r="I29" s="71">
        <v>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168046</v>
      </c>
      <c r="I34" s="71">
        <v>344511</v>
      </c>
    </row>
    <row r="35" spans="1:9" ht="26.45" customHeight="1" x14ac:dyDescent="0.2">
      <c r="A35" s="239" t="s">
        <v>196</v>
      </c>
      <c r="B35" s="239"/>
      <c r="C35" s="239"/>
      <c r="D35" s="239"/>
      <c r="E35" s="239"/>
      <c r="F35" s="239"/>
      <c r="G35" s="69">
        <v>27</v>
      </c>
      <c r="H35" s="72">
        <f>H29+H30+H31+H32+H33+H34</f>
        <v>168046</v>
      </c>
      <c r="I35" s="72">
        <f>I29+I30+I31+I32+I33+I34</f>
        <v>344511</v>
      </c>
    </row>
    <row r="36" spans="1:9" ht="22.9" customHeight="1" x14ac:dyDescent="0.2">
      <c r="A36" s="182" t="s">
        <v>197</v>
      </c>
      <c r="B36" s="182"/>
      <c r="C36" s="182"/>
      <c r="D36" s="182"/>
      <c r="E36" s="182"/>
      <c r="F36" s="182"/>
      <c r="G36" s="67">
        <v>28</v>
      </c>
      <c r="H36" s="71">
        <v>-475361</v>
      </c>
      <c r="I36" s="71">
        <v>-1494597</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-653411</v>
      </c>
    </row>
    <row r="41" spans="1:9" ht="24" customHeight="1" x14ac:dyDescent="0.2">
      <c r="A41" s="239" t="s">
        <v>202</v>
      </c>
      <c r="B41" s="239"/>
      <c r="C41" s="239"/>
      <c r="D41" s="239"/>
      <c r="E41" s="239"/>
      <c r="F41" s="239"/>
      <c r="G41" s="69">
        <v>33</v>
      </c>
      <c r="H41" s="72">
        <f>H36+H37+H38+H39+H40</f>
        <v>-475361</v>
      </c>
      <c r="I41" s="72">
        <f>I36+I37+I38+I39+I40</f>
        <v>-2148008</v>
      </c>
    </row>
    <row r="42" spans="1:9" ht="29.45" customHeight="1" x14ac:dyDescent="0.2">
      <c r="A42" s="244" t="s">
        <v>203</v>
      </c>
      <c r="B42" s="244"/>
      <c r="C42" s="244"/>
      <c r="D42" s="244"/>
      <c r="E42" s="244"/>
      <c r="F42" s="244"/>
      <c r="G42" s="69">
        <v>34</v>
      </c>
      <c r="H42" s="72">
        <f>H35+H41</f>
        <v>-307315</v>
      </c>
      <c r="I42" s="72">
        <f>I35+I41</f>
        <v>-1803497</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598954</v>
      </c>
      <c r="I46" s="71">
        <v>306155</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598954</v>
      </c>
      <c r="I48" s="72">
        <f>I44+I45+I46+I47</f>
        <v>306155</v>
      </c>
    </row>
    <row r="49" spans="1:9" ht="24.6" customHeight="1" x14ac:dyDescent="0.2">
      <c r="A49" s="182" t="s">
        <v>305</v>
      </c>
      <c r="B49" s="182"/>
      <c r="C49" s="182"/>
      <c r="D49" s="182"/>
      <c r="E49" s="182"/>
      <c r="F49" s="182"/>
      <c r="G49" s="67">
        <v>40</v>
      </c>
      <c r="H49" s="71">
        <v>0</v>
      </c>
      <c r="I49" s="71">
        <v>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-339332</v>
      </c>
      <c r="I53" s="71">
        <v>-3177097</v>
      </c>
    </row>
    <row r="54" spans="1:9" ht="30.6" customHeight="1" x14ac:dyDescent="0.2">
      <c r="A54" s="239" t="s">
        <v>214</v>
      </c>
      <c r="B54" s="239"/>
      <c r="C54" s="239"/>
      <c r="D54" s="239"/>
      <c r="E54" s="239"/>
      <c r="F54" s="239"/>
      <c r="G54" s="69">
        <v>45</v>
      </c>
      <c r="H54" s="72">
        <f>H49+H50+H51+H52+H53</f>
        <v>-339332</v>
      </c>
      <c r="I54" s="72">
        <f>I49+I50+I51+I52+I53</f>
        <v>-3177097</v>
      </c>
    </row>
    <row r="55" spans="1:9" ht="29.45" customHeight="1" x14ac:dyDescent="0.2">
      <c r="A55" s="244" t="s">
        <v>215</v>
      </c>
      <c r="B55" s="244"/>
      <c r="C55" s="244"/>
      <c r="D55" s="244"/>
      <c r="E55" s="244"/>
      <c r="F55" s="244"/>
      <c r="G55" s="69">
        <v>46</v>
      </c>
      <c r="H55" s="72">
        <f>H48+H54</f>
        <v>259622</v>
      </c>
      <c r="I55" s="72">
        <f>I48+I54</f>
        <v>-2870942</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-1117253</v>
      </c>
      <c r="I57" s="72">
        <f>I27+I42+I55+I56</f>
        <v>-1422895</v>
      </c>
    </row>
    <row r="58" spans="1:9" x14ac:dyDescent="0.2">
      <c r="A58" s="245" t="s">
        <v>218</v>
      </c>
      <c r="B58" s="245"/>
      <c r="C58" s="245"/>
      <c r="D58" s="245"/>
      <c r="E58" s="245"/>
      <c r="F58" s="245"/>
      <c r="G58" s="67">
        <v>49</v>
      </c>
      <c r="H58" s="71">
        <v>1878441</v>
      </c>
      <c r="I58" s="71">
        <v>5613755</v>
      </c>
    </row>
    <row r="59" spans="1:9" ht="31.15" customHeight="1" x14ac:dyDescent="0.2">
      <c r="A59" s="244" t="s">
        <v>219</v>
      </c>
      <c r="B59" s="244"/>
      <c r="C59" s="244"/>
      <c r="D59" s="244"/>
      <c r="E59" s="244"/>
      <c r="F59" s="244"/>
      <c r="G59" s="69">
        <v>50</v>
      </c>
      <c r="H59" s="72">
        <f>H57+H58</f>
        <v>761188</v>
      </c>
      <c r="I59" s="72">
        <f>I57+I58</f>
        <v>4190860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zoomScaleSheetLayoutView="110"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N11" sqref="N1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45292</v>
      </c>
      <c r="F2" s="4" t="s">
        <v>0</v>
      </c>
      <c r="G2" s="9">
        <v>45382</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47159261</v>
      </c>
      <c r="I7" s="33">
        <v>0</v>
      </c>
      <c r="J7" s="33">
        <v>488040</v>
      </c>
      <c r="K7" s="33">
        <v>1155</v>
      </c>
      <c r="L7" s="33">
        <v>1155</v>
      </c>
      <c r="M7" s="33">
        <v>0</v>
      </c>
      <c r="N7" s="33">
        <v>0</v>
      </c>
      <c r="O7" s="33">
        <v>0</v>
      </c>
      <c r="P7" s="33">
        <v>0</v>
      </c>
      <c r="Q7" s="33">
        <v>0</v>
      </c>
      <c r="R7" s="33">
        <v>0</v>
      </c>
      <c r="S7" s="33">
        <v>0</v>
      </c>
      <c r="T7" s="33">
        <v>0</v>
      </c>
      <c r="U7" s="33">
        <v>5871949</v>
      </c>
      <c r="V7" s="33">
        <v>3510799</v>
      </c>
      <c r="W7" s="34">
        <f>H7+I7+J7+K7-L7+M7+N7+O7+P7+Q7+R7+U7+V7+S7+T7</f>
        <v>57030049</v>
      </c>
      <c r="X7" s="33">
        <v>0</v>
      </c>
      <c r="Y7" s="34">
        <f>W7+X7</f>
        <v>57030049</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47159261</v>
      </c>
      <c r="I10" s="34">
        <f t="shared" ref="I10:Y10" si="2">I7+I8+I9</f>
        <v>0</v>
      </c>
      <c r="J10" s="34">
        <f t="shared" si="2"/>
        <v>488040</v>
      </c>
      <c r="K10" s="34">
        <f>K7+K8+K9</f>
        <v>1155</v>
      </c>
      <c r="L10" s="34">
        <f t="shared" si="2"/>
        <v>1155</v>
      </c>
      <c r="M10" s="34">
        <f t="shared" si="2"/>
        <v>0</v>
      </c>
      <c r="N10" s="34">
        <f t="shared" si="2"/>
        <v>0</v>
      </c>
      <c r="O10" s="34">
        <f t="shared" si="2"/>
        <v>0</v>
      </c>
      <c r="P10" s="34">
        <f t="shared" si="2"/>
        <v>0</v>
      </c>
      <c r="Q10" s="34">
        <f t="shared" si="2"/>
        <v>0</v>
      </c>
      <c r="R10" s="34">
        <f t="shared" si="2"/>
        <v>0</v>
      </c>
      <c r="S10" s="34">
        <f t="shared" si="2"/>
        <v>0</v>
      </c>
      <c r="T10" s="34">
        <f t="shared" si="2"/>
        <v>0</v>
      </c>
      <c r="U10" s="34">
        <f t="shared" si="2"/>
        <v>5871949</v>
      </c>
      <c r="V10" s="34">
        <f t="shared" si="2"/>
        <v>3510799</v>
      </c>
      <c r="W10" s="34">
        <f t="shared" si="2"/>
        <v>57030049</v>
      </c>
      <c r="X10" s="34">
        <f t="shared" si="2"/>
        <v>0</v>
      </c>
      <c r="Y10" s="34">
        <f t="shared" si="2"/>
        <v>57030049</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0</v>
      </c>
      <c r="W11" s="34">
        <f t="shared" ref="W11:W29" si="3">H11+I11+J11+K11-L11+M11+N11+O11+P11+Q11+R11+U11+V11+S11+T11</f>
        <v>0</v>
      </c>
      <c r="X11" s="33">
        <v>0</v>
      </c>
      <c r="Y11" s="34">
        <f t="shared" ref="Y11:Y29" si="4">W11+X11</f>
        <v>0</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-1</v>
      </c>
      <c r="I19" s="33">
        <v>0</v>
      </c>
      <c r="J19" s="33">
        <v>309195</v>
      </c>
      <c r="K19" s="33">
        <v>0</v>
      </c>
      <c r="L19" s="33">
        <v>0</v>
      </c>
      <c r="M19" s="33">
        <v>0</v>
      </c>
      <c r="N19" s="33">
        <v>0</v>
      </c>
      <c r="O19" s="33">
        <v>0</v>
      </c>
      <c r="P19" s="33">
        <v>0</v>
      </c>
      <c r="Q19" s="33">
        <v>0</v>
      </c>
      <c r="R19" s="33">
        <v>0</v>
      </c>
      <c r="S19" s="33">
        <v>0</v>
      </c>
      <c r="T19" s="33">
        <v>0</v>
      </c>
      <c r="U19" s="33">
        <v>2587872</v>
      </c>
      <c r="V19" s="33">
        <v>-2928925</v>
      </c>
      <c r="W19" s="34">
        <f t="shared" si="3"/>
        <v>-31859</v>
      </c>
      <c r="X19" s="33">
        <v>0</v>
      </c>
      <c r="Y19" s="34">
        <f t="shared" si="4"/>
        <v>-31859</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0" t="s">
        <v>425</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47159260</v>
      </c>
      <c r="I30" s="36">
        <f t="shared" ref="I30:Y30" si="5">SUM(I10:I29)</f>
        <v>0</v>
      </c>
      <c r="J30" s="36">
        <f t="shared" si="5"/>
        <v>797235</v>
      </c>
      <c r="K30" s="36">
        <f t="shared" si="5"/>
        <v>1155</v>
      </c>
      <c r="L30" s="36">
        <f t="shared" si="5"/>
        <v>1155</v>
      </c>
      <c r="M30" s="36">
        <f t="shared" si="5"/>
        <v>0</v>
      </c>
      <c r="N30" s="36">
        <f t="shared" si="5"/>
        <v>0</v>
      </c>
      <c r="O30" s="36">
        <f t="shared" si="5"/>
        <v>0</v>
      </c>
      <c r="P30" s="36">
        <f t="shared" si="5"/>
        <v>0</v>
      </c>
      <c r="Q30" s="36">
        <f t="shared" si="5"/>
        <v>0</v>
      </c>
      <c r="R30" s="36">
        <f t="shared" si="5"/>
        <v>0</v>
      </c>
      <c r="S30" s="36">
        <f t="shared" si="5"/>
        <v>0</v>
      </c>
      <c r="T30" s="36">
        <f t="shared" si="5"/>
        <v>0</v>
      </c>
      <c r="U30" s="36">
        <f t="shared" si="5"/>
        <v>8459821</v>
      </c>
      <c r="V30" s="36">
        <f t="shared" si="5"/>
        <v>581874</v>
      </c>
      <c r="W30" s="36">
        <f t="shared" si="5"/>
        <v>56998190</v>
      </c>
      <c r="X30" s="36">
        <f t="shared" si="5"/>
        <v>0</v>
      </c>
      <c r="Y30" s="36">
        <f t="shared" si="5"/>
        <v>56998190</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-1</v>
      </c>
      <c r="I32" s="34">
        <f t="shared" ref="I32:Y32" si="6">SUM(I12:I20)</f>
        <v>0</v>
      </c>
      <c r="J32" s="34">
        <f t="shared" si="6"/>
        <v>309195</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2587872</v>
      </c>
      <c r="V32" s="34">
        <f t="shared" si="6"/>
        <v>-2928925</v>
      </c>
      <c r="W32" s="34">
        <f t="shared" si="6"/>
        <v>-31859</v>
      </c>
      <c r="X32" s="34">
        <f t="shared" si="6"/>
        <v>0</v>
      </c>
      <c r="Y32" s="34">
        <f t="shared" si="6"/>
        <v>-31859</v>
      </c>
    </row>
    <row r="33" spans="1:25" ht="31.5" customHeight="1" x14ac:dyDescent="0.2">
      <c r="A33" s="291" t="s">
        <v>428</v>
      </c>
      <c r="B33" s="291"/>
      <c r="C33" s="291"/>
      <c r="D33" s="291"/>
      <c r="E33" s="291"/>
      <c r="F33" s="291"/>
      <c r="G33" s="7">
        <v>26</v>
      </c>
      <c r="H33" s="34">
        <f>H11+H32</f>
        <v>-1</v>
      </c>
      <c r="I33" s="34">
        <f t="shared" ref="I33:Y33" si="8">I11+I32</f>
        <v>0</v>
      </c>
      <c r="J33" s="34">
        <f t="shared" si="8"/>
        <v>309195</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2587872</v>
      </c>
      <c r="V33" s="34">
        <f t="shared" si="8"/>
        <v>-2928925</v>
      </c>
      <c r="W33" s="34">
        <f t="shared" si="8"/>
        <v>-31859</v>
      </c>
      <c r="X33" s="34">
        <f t="shared" si="8"/>
        <v>0</v>
      </c>
      <c r="Y33" s="34">
        <f t="shared" si="8"/>
        <v>-31859</v>
      </c>
    </row>
    <row r="34" spans="1:25" ht="30.75" customHeight="1" x14ac:dyDescent="0.2">
      <c r="A34" s="292" t="s">
        <v>429</v>
      </c>
      <c r="B34" s="292"/>
      <c r="C34" s="292"/>
      <c r="D34" s="292"/>
      <c r="E34" s="292"/>
      <c r="F34" s="292"/>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v>47159260</v>
      </c>
      <c r="I36" s="33">
        <v>0</v>
      </c>
      <c r="J36" s="33">
        <v>797235</v>
      </c>
      <c r="K36" s="33">
        <v>1155</v>
      </c>
      <c r="L36" s="33">
        <v>1155</v>
      </c>
      <c r="M36" s="33">
        <v>0</v>
      </c>
      <c r="N36" s="33">
        <v>0</v>
      </c>
      <c r="O36" s="33">
        <v>0</v>
      </c>
      <c r="P36" s="33">
        <v>0</v>
      </c>
      <c r="Q36" s="33">
        <v>0</v>
      </c>
      <c r="R36" s="33">
        <v>0</v>
      </c>
      <c r="S36" s="33">
        <v>0</v>
      </c>
      <c r="T36" s="33">
        <v>0</v>
      </c>
      <c r="U36" s="33">
        <v>8459821</v>
      </c>
      <c r="V36" s="33">
        <v>581874</v>
      </c>
      <c r="W36" s="37">
        <f>H36+I36+J36+K36-L36+M36+N36+O36+P36+Q36+R36+U36+V36+S36+T36</f>
        <v>56998190</v>
      </c>
      <c r="X36" s="33">
        <v>0</v>
      </c>
      <c r="Y36" s="37">
        <f t="shared" ref="Y36:Y38" si="12">W36+X36</f>
        <v>56998190</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47159260</v>
      </c>
      <c r="I39" s="34">
        <f t="shared" ref="I39:Y39" si="14">I36+I37+I38</f>
        <v>0</v>
      </c>
      <c r="J39" s="34">
        <f t="shared" si="14"/>
        <v>797235</v>
      </c>
      <c r="K39" s="34">
        <f t="shared" si="14"/>
        <v>1155</v>
      </c>
      <c r="L39" s="34">
        <f t="shared" si="14"/>
        <v>1155</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8459821</v>
      </c>
      <c r="V39" s="34">
        <f t="shared" si="14"/>
        <v>581874</v>
      </c>
      <c r="W39" s="34">
        <f t="shared" si="14"/>
        <v>56998190</v>
      </c>
      <c r="X39" s="34">
        <f t="shared" si="14"/>
        <v>0</v>
      </c>
      <c r="Y39" s="34">
        <f t="shared" si="14"/>
        <v>56998190</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0</v>
      </c>
      <c r="W40" s="37">
        <f t="shared" ref="W40:W58" si="15">H40+I40+J40+K40-L40+M40+N40+O40+P40+Q40+R40+U40+V40+S40+T40</f>
        <v>0</v>
      </c>
      <c r="X40" s="33">
        <v>0</v>
      </c>
      <c r="Y40" s="37">
        <f t="shared" ref="Y40:Y58" si="16">W40+X40</f>
        <v>0</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1</v>
      </c>
      <c r="J48" s="33">
        <v>69520</v>
      </c>
      <c r="K48" s="33">
        <v>0</v>
      </c>
      <c r="L48" s="33">
        <v>0</v>
      </c>
      <c r="M48" s="33">
        <v>0</v>
      </c>
      <c r="N48" s="33">
        <v>0</v>
      </c>
      <c r="O48" s="33">
        <v>0</v>
      </c>
      <c r="P48" s="33">
        <v>0</v>
      </c>
      <c r="Q48" s="33">
        <v>0</v>
      </c>
      <c r="R48" s="33">
        <v>0</v>
      </c>
      <c r="S48" s="33">
        <v>0</v>
      </c>
      <c r="T48" s="33">
        <v>0</v>
      </c>
      <c r="U48" s="33">
        <v>498783</v>
      </c>
      <c r="V48" s="33">
        <v>-216474</v>
      </c>
      <c r="W48" s="37">
        <f t="shared" si="15"/>
        <v>351830</v>
      </c>
      <c r="X48" s="33">
        <v>0</v>
      </c>
      <c r="Y48" s="37">
        <f t="shared" si="16"/>
        <v>351830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47159260</v>
      </c>
      <c r="I59" s="36">
        <f t="shared" ref="I59:Y59" si="17">SUM(I39:I58)</f>
        <v>1</v>
      </c>
      <c r="J59" s="36">
        <f t="shared" si="17"/>
        <v>866755</v>
      </c>
      <c r="K59" s="36">
        <f t="shared" si="17"/>
        <v>1155</v>
      </c>
      <c r="L59" s="36">
        <f t="shared" si="17"/>
        <v>1155</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8958604</v>
      </c>
      <c r="V59" s="36">
        <f t="shared" si="17"/>
        <v>365400</v>
      </c>
      <c r="W59" s="36">
        <f t="shared" si="17"/>
        <v>57350020</v>
      </c>
      <c r="X59" s="36">
        <f t="shared" si="17"/>
        <v>0</v>
      </c>
      <c r="Y59" s="36">
        <f t="shared" si="17"/>
        <v>57350020</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1</v>
      </c>
      <c r="J61" s="37">
        <f t="shared" si="18"/>
        <v>69520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498783</v>
      </c>
      <c r="V61" s="37">
        <f t="shared" si="18"/>
        <v>-216474</v>
      </c>
      <c r="W61" s="37">
        <f t="shared" si="18"/>
        <v>351830</v>
      </c>
      <c r="X61" s="37">
        <f t="shared" si="18"/>
        <v>0</v>
      </c>
      <c r="Y61" s="37">
        <f t="shared" si="18"/>
        <v>351830</v>
      </c>
    </row>
    <row r="62" spans="1:25" ht="27.75" customHeight="1" x14ac:dyDescent="0.2">
      <c r="A62" s="291" t="s">
        <v>435</v>
      </c>
      <c r="B62" s="291"/>
      <c r="C62" s="291"/>
      <c r="D62" s="291"/>
      <c r="E62" s="291"/>
      <c r="F62" s="291"/>
      <c r="G62" s="7">
        <v>53</v>
      </c>
      <c r="H62" s="37">
        <f>H40+H61</f>
        <v>0</v>
      </c>
      <c r="I62" s="37">
        <f t="shared" ref="I62:Y62" si="20">I40+I61</f>
        <v>1</v>
      </c>
      <c r="J62" s="37">
        <f t="shared" si="20"/>
        <v>69520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498783</v>
      </c>
      <c r="V62" s="37">
        <f t="shared" si="20"/>
        <v>-216474</v>
      </c>
      <c r="W62" s="37">
        <f t="shared" si="20"/>
        <v>351830</v>
      </c>
      <c r="X62" s="37">
        <f t="shared" si="20"/>
        <v>0</v>
      </c>
      <c r="Y62" s="37">
        <f t="shared" si="20"/>
        <v>351830</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475</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2024-04-30T11:47:28Z</cp:lastPrinted>
  <dcterms:created xsi:type="dcterms:W3CDTF">2008-10-17T11:51:54Z</dcterms:created>
  <dcterms:modified xsi:type="dcterms:W3CDTF">2024-04-30T11:47:31Z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