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1.03.2024/KUTJEVO 31.03.2024/"/>
    </mc:Choice>
  </mc:AlternateContent>
  <xr:revisionPtr revIDLastSave="1487" documentId="11_1F4384F264CF6574AF87F91808117C917C4BCF5F" xr6:coauthVersionLast="47" xr6:coauthVersionMax="47" xr10:uidLastSave="{9A423F50-1681-4401-8CD9-DE21D2A316B9}"/>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<sst xmlns="http://schemas.openxmlformats.org/spreadsheetml/2006/main" count="536" uniqueCount="470">
  <si>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</si>
  <si>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</si>
  <si>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</si>
  <si>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</si>
  <si>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</si>
  <si>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</si>
  <si>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</si>
  <si>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</si>
  <si>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</si>
  <si>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</si>
  <si>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</si>
  <si>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</si>
  <si>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</si>
  <si>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</si>
  <si>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</si>
  <si>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</si>
  <si>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</si>
  <si>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</si>
  <si>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</si>
  <si>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</si>
  <si>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</si>
  <si>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</si>
  <si>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</si>
  <si>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</si>
  <si>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</si>
  <si>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</si>
  <si>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</si>
  <si>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</si>
  <si>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</si>
  <si>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</si>
  <si>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</si>
  <si>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</si>
  <si>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</si>
  <si>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</si>
  <si>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</si>
  <si>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</si>
  <si>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</si>
  <si>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</si>
  <si>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</si>
  <si>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</si>
  <si>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</si>
  <si>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</si>
  <si>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</si>
  <si>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</si>
  <si>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</si>
  <si>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</si>
  <si>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</si>
  <si>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</si>
  <si>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</si>
  <si>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</si>
  <si>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</si>
  <si>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</si>
  <si>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</si>
  <si>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</si>
  <si>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</si>
  <si>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</si>
  <si>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</si>
  <si>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</si>
  <si>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</si>
  <si>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</si>
  <si>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</si>
  <si>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</si>
  <si>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</si>
  <si>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</si>
  <si>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</si>
  <si>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</si>
  <si>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</si>
  <si>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</si>
  <si>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</si>
  <si>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</si>
  <si>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</si>
  <si>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</si>
  <si>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</si>
  <si>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</si>
  <si>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</si>
  <si>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</si>
  <si>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</si>
  <si>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</si>
  <si>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</si>
  <si>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</si>
  <si>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</si>
  <si>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</si>
  <si>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</si>
  <si>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</si>
  <si>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</si>
  <si>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</si>
  <si>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</si>
  <si>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</si>
  <si>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</si>
  <si>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</si>
  <si>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</si>
  <si>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</si>
  <si>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</si>
  <si>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</si>
  <si>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</si>
  <si>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</si>
  <si>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</si>
  <si>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</si>
  <si>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</si>
  <si>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</si>
  <si>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</si>
  <si>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</si>
  <si>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</si>
  <si>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</si>
  <si>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</si>
  <si>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</si>
  <si>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</si>
  <si>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</si>
  <si>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</si>
  <si>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</si>
  <si>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</si>
  <si>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</si>
  <si>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</si>
  <si>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</si>
  <si>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</si>
  <si>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</si>
  <si>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</si>
  <si>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</si>
  <si>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</si>
  <si>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</si>
  <si>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</si>
  <si>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</si>
  <si>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</si>
  <si>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</si>
  <si>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</si>
  <si>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</si>
  <si>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</si>
  <si>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</si>
  <si>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</si>
  <si>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</si>
  <si>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</si>
  <si>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</si>
  <si>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</si>
  <si>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</si>
  <si>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</si>
  <si>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</si>
  <si>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</si>
  <si>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</si>
  <si>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</si>
  <si>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</si>
  <si>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</si>
  <si>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</si>
  <si>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</si>
  <si>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</si>
  <si>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</si>
  <si>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</si>
  <si>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</si>
  <si>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</si>
  <si>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</si>
  <si>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</si>
  <si>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</si>
  <si>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</si>
  <si>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</si>
  <si>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</si>
  <si>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</si>
  <si>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</si>
  <si>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</si>
  <si>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</si>
  <si>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</si>
  <si>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</si>
  <si>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</si>
  <si>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</si>
  <si>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</si>
  <si>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</si>
  <si>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</si>
  <si>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</si>
  <si>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</si>
  <si>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</si>
  <si>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</si>
  <si>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</si>
  <si>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</si>
  <si>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</si>
  <si>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</si>
  <si>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</si>
  <si>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</si>
  <si>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</si>
  <si>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</si>
  <si>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</si>
  <si>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</si>
  <si>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</si>
  <si>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</si>
  <si>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</si>
  <si>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</si>
  <si>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</si>
  <si>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</si>
  <si>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</si>
  <si>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</si>
  <si>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</si>
  <si>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</si>
  <si>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</si>
  <si>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</si>
  <si>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</si>
  <si>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</si>
  <si>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</si>
  <si>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</si>
  <si>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</si>
  <si>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</si>
  <si>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</si>
  <si>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</si>
  <si>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</si>
  <si>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</si>
  <si>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</si>
  <si>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</si>
  <si>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</si>
  <si>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</si>
  <si>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</si>
  <si>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</si>
  <si>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</si>
  <si>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</si>
  <si>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</si>
  <si>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</si>
  <si>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</si>
  <si>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</si>
  <si>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</si>
  <si>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</si>
  <si>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</si>
  <si>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</si>
  <si>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</si>
  <si>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</si>
  <si>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</si>
  <si>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</si>
  <si>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</si>
  <si>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</si>
  <si>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</si>
  <si>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</si>
  <si>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</si>
  <si>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</si>
  <si>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</si>
  <si>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</si>
  <si>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</si>
  <si>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</si>
  <si>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</si>
  <si>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</si>
  <si>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</si>
  <si>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</si>
  <si>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</si>
  <si>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</si>
  <si>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</si>
  <si>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</si>
  <si>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</si>
  <si>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</si>
  <si>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</si>
  <si>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</si>
  <si>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</si>
  <si>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</si>
  <si>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</si>
  <si>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</si>
  <si>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</si>
  <si>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</si>
  <si>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</si>
  <si>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</si>
  <si>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</si>
  <si>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</si>
  <si>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</si>
  <si>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</si>
  <si>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</si>
  <si>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</si>
  <si>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</si>
  <si>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</si>
  <si>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</si>
  <si>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</si>
  <si>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</si>
  <si>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</si>
  <si>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</si>
  <si>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</si>
  <si>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</si>
  <si>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</si>
  <si>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</si>
  <si>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</si>
  <si>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</si>
  <si>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</si>
  <si>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</si>
  <si>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</si>
  <si>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</si>
  <si>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</si>
  <si>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</si>
  <si>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</si>
  <si>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</si>
  <si>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</si>
  <si>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</si>
  <si>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</si>
  <si>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</si>
  <si>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</si>
  <si>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</si>
  <si>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</si>
  <si>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</si>
  <si>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</si>
  <si>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</si>
  <si>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</si>
  <si>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</si>
  <si>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</si>
  <si>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</si>
  <si>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</si>
  <si>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</si>
  <si>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</si>
  <si>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</si>
  <si>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</si>
  <si>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</si>
  <si>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</si>
  <si>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</si>
  <si>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</si>
  <si>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</si>
  <si>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</si>
  <si>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</si>
  <si>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</si>
  <si>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</si>
  <si>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</si>
  <si>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</si>
  <si>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</si>
  <si>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</si>
  <si>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</si>
  <si>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</si>
  <si>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</si>
  <si>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</si>
  <si>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</si>
  <si>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</si>
  <si>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</si>
  <si>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</si>
  <si>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</si>
  <si>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</si>
  <si>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</si>
  <si>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</si>
  <si>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</si>
  <si>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</si>
  <si>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</si>
  <si>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</si>
  <si>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</si>
  <si>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</si>
  <si>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</si>
  <si>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</si>
  <si>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</si>
  <si>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</si>
  <si>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</si>
  <si>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</si>
  <si>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</si>
  <si>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</si>
  <si>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</si>
  <si>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</si>
  <si>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</si>
  <si>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</si>
  <si>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</si>
  <si>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</si>
  <si>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</si>
  <si>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</si>
  <si>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</si>
  <si>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</si>
  <si>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</si>
  <si>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</si>
  <si>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</si>
  <si>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</si>
  <si>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</si>
  <si>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</si>
  <si>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</si>
  <si>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</si>
  <si>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</si>
  <si>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</si>
  <si>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</si>
  <si>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</si>
  <si>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</si>
  <si>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</si>
  <si>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</si>
  <si>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</si>
  <si>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</si>
  <si>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</si>
  <si>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</si>
  <si>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</si>
  <si>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</si>
  <si>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</si>
  <si>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</si>
  <si>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</si>
  <si>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</si>
  <si>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</si>
  <si>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</si>
  <si>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</si>
  <si>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</si>
  <si>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</si>
  <si>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</si>
  <si>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</si>
  <si>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</si>
  <si>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</si>
  <si>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</si>
  <si>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</si>
  <si>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</si>
  <si>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</si>
  <si>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</si>
  <si>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</si>
  <si>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</si>
  <si>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</si>
  <si>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</si>
  <si>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</si>
  <si>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</si>
  <si>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</si>
  <si>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</si>
  <si>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</si>
  <si>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</si>
  <si>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</si>
  <si>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</si>
  <si>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</si>
  <si>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</si>
  <si>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</si>
  <si>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</si>
  <si>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</si>
  <si>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</si>
  <si>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</si>
  <si>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</si>
  <si>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</si>
  <si>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</si>
  <si>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</si>
  <si>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</si>
  <si>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</si>
  <si>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</si>
  <si>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</si>
  <si>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</si>
  <si>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</si>
  <si>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</si>
  <si>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</si>
  <si>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</si>
  <si>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</si>
  <si>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</si>
  <si>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</si>
  <si>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</si>
  <si>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</si>
  <si>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</si>
  <si>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</si>
  <si>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</si>
  <si>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</si>
  <si>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</si>
  <si>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</si>
  <si>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</si>
  <si>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</si>
  <si>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</si>
  <si>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</si>
  <si>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</si>
  <si>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</si>
  <si>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</si>
  <si>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</si>
  <si>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</si>
  <si>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</si>
  <si>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</si>
  <si>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</si>
  <si>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</si>
  <si>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</si>
  <si>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</si>
  <si>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</si>
  <si>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</si>
  <si>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</si>
  <si>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</si>
  <si>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</si>
  <si>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</si>
  <si>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</si>
  <si>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</si>
  <si>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</si>
  <si>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</si>
  <si>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</si>
  <si>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</si>
  <si>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</si>
  <si>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</si>
  <si>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</si>
  <si>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</si>
  <si>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</si>
  <si>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</si>
  <si>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</si>
  <si>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</si>
  <si>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Obveznik: Kutjevo d.d. nekonsolidirano</t>
  </si>
  <si>
    <t>stanje na dan 31.03.2024</t>
  </si>
  <si>
    <t>UHY Rudan d.o.o.</t>
  </si>
  <si>
    <t>Dragan Rudan</t>
  </si>
  <si>
    <t>u razdoblju 01.01.2024 do 31.03.2024</t>
  </si>
  <si>
    <t>u razdoblju 01.01.2024. do 31.03.2024.</t>
  </si>
  <si>
    <t>BILJEŠKE UZ FINANCIJSKE IZVJEŠTAJE - TFI
(koji se sastavljaju za tromjesečna razdoblja)
Naziv izdavatelja:  Kutjevo d.d. nekonsolidirano
OIB:   21918659912
Izvještajno razdoblje: 01.01.2024.-31.03.2024.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209.293 € kn zbog povećanja plaća zaposlenih.
5. Poduzeće ima dugoročne kredite sa rokom dospijeća do pet godina.
6. Prosječan broj zaposlenih tijekom tekućeg razdoblja iznosi 517.
7. Nismo kapitalizirali trošak plaća.
8. U bilanci nisu priznata rezerviranja za odgođeni porez, stanja odgođenog poreza na kraju poslovne godine i kretanja tih stanja tijekom poslovne godine.
9. Podatak dostavljamo u okviru konsolidiranog TFI.
10. Bez nominalne vrijednosti dionica.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</si>
</sst>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K7" sqref="K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34340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517</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465</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466</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2" sqref="H1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42377004</v>
      </c>
      <c r="I9" s="120">
        <f>I10+I17+I27+I38+I43</f>
        <v>43177399</v>
      </c>
    </row>
    <row r="10" spans="1:9" ht="12.75" customHeight="1" x14ac:dyDescent="0.2">
      <c r="A10" s="183" t="s">
        <v>5</v>
      </c>
      <c r="B10" s="183"/>
      <c r="C10" s="183"/>
      <c r="D10" s="183"/>
      <c r="E10" s="183"/>
      <c r="F10" s="183"/>
      <c r="G10" s="12">
        <v>3</v>
      </c>
      <c r="H10" s="120">
        <f>H11+H12+H13+H14+H15+H16</f>
        <v>0</v>
      </c>
      <c r="I10" s="120">
        <f>I11+I12+I13+I14+I15+I16</f>
        <v>0</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28891571</v>
      </c>
      <c r="I17" s="120">
        <f>I18+I19+I20+I21+I22+I23+I24+I25+I26</f>
        <v>29729351</v>
      </c>
    </row>
    <row r="18" spans="1:9" ht="12.75" customHeight="1" x14ac:dyDescent="0.2">
      <c r="A18" s="182" t="s">
        <v>13</v>
      </c>
      <c r="B18" s="182"/>
      <c r="C18" s="182"/>
      <c r="D18" s="182"/>
      <c r="E18" s="182"/>
      <c r="F18" s="182"/>
      <c r="G18" s="11">
        <v>11</v>
      </c>
      <c r="H18" s="18">
        <v>2616795</v>
      </c>
      <c r="I18" s="18">
        <v>2616795</v>
      </c>
    </row>
    <row r="19" spans="1:9" ht="12.75" customHeight="1" x14ac:dyDescent="0.2">
      <c r="A19" s="182" t="s">
        <v>14</v>
      </c>
      <c r="B19" s="182"/>
      <c r="C19" s="182"/>
      <c r="D19" s="182"/>
      <c r="E19" s="182"/>
      <c r="F19" s="182"/>
      <c r="G19" s="11">
        <v>12</v>
      </c>
      <c r="H19" s="18">
        <v>8853275</v>
      </c>
      <c r="I19" s="18">
        <v>8926047</v>
      </c>
    </row>
    <row r="20" spans="1:9" ht="12.75" customHeight="1" x14ac:dyDescent="0.2">
      <c r="A20" s="182" t="s">
        <v>15</v>
      </c>
      <c r="B20" s="182"/>
      <c r="C20" s="182"/>
      <c r="D20" s="182"/>
      <c r="E20" s="182"/>
      <c r="F20" s="182"/>
      <c r="G20" s="11">
        <v>13</v>
      </c>
      <c r="H20" s="18">
        <v>5711831</v>
      </c>
      <c r="I20" s="18">
        <v>5405664</v>
      </c>
    </row>
    <row r="21" spans="1:9" ht="12.75" customHeight="1" x14ac:dyDescent="0.2">
      <c r="A21" s="182" t="s">
        <v>16</v>
      </c>
      <c r="B21" s="182"/>
      <c r="C21" s="182"/>
      <c r="D21" s="182"/>
      <c r="E21" s="182"/>
      <c r="F21" s="182"/>
      <c r="G21" s="11">
        <v>14</v>
      </c>
      <c r="H21" s="18">
        <v>580958</v>
      </c>
      <c r="I21" s="18">
        <v>551602</v>
      </c>
    </row>
    <row r="22" spans="1:9" ht="12.75" customHeight="1" x14ac:dyDescent="0.2">
      <c r="A22" s="182" t="s">
        <v>17</v>
      </c>
      <c r="B22" s="182"/>
      <c r="C22" s="182"/>
      <c r="D22" s="182"/>
      <c r="E22" s="182"/>
      <c r="F22" s="182"/>
      <c r="G22" s="11">
        <v>15</v>
      </c>
      <c r="H22" s="18">
        <v>4963829</v>
      </c>
      <c r="I22" s="18">
        <v>4877272</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5967883</v>
      </c>
      <c r="I24" s="18">
        <v>7351971</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197000</v>
      </c>
      <c r="I26" s="18">
        <v>0</v>
      </c>
    </row>
    <row r="27" spans="1:9" ht="12.75" customHeight="1" x14ac:dyDescent="0.2">
      <c r="A27" s="183" t="s">
        <v>22</v>
      </c>
      <c r="B27" s="183"/>
      <c r="C27" s="183"/>
      <c r="D27" s="183"/>
      <c r="E27" s="183"/>
      <c r="F27" s="183"/>
      <c r="G27" s="12">
        <v>20</v>
      </c>
      <c r="H27" s="120">
        <f>SUM(H28:H37)</f>
        <v>13485433</v>
      </c>
      <c r="I27" s="120">
        <f>SUM(I28:I37)</f>
        <v>13448048</v>
      </c>
    </row>
    <row r="28" spans="1:9" ht="12.75" customHeight="1" x14ac:dyDescent="0.2">
      <c r="A28" s="182" t="s">
        <v>23</v>
      </c>
      <c r="B28" s="182"/>
      <c r="C28" s="182"/>
      <c r="D28" s="182"/>
      <c r="E28" s="182"/>
      <c r="F28" s="182"/>
      <c r="G28" s="11">
        <v>21</v>
      </c>
      <c r="H28" s="18">
        <v>12426802</v>
      </c>
      <c r="I28" s="18">
        <v>12426801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1046766</v>
      </c>
      <c r="I30" s="18">
        <v>1009382</v>
      </c>
    </row>
    <row r="31" spans="1:9" ht="24" customHeight="1" x14ac:dyDescent="0.2">
      <c r="A31" s="182" t="s">
        <v>26</v>
      </c>
      <c r="B31" s="182"/>
      <c r="C31" s="182"/>
      <c r="D31" s="182"/>
      <c r="E31" s="182"/>
      <c r="F31" s="182"/>
      <c r="G31" s="11">
        <v>24</v>
      </c>
      <c r="H31" s="18">
        <v>3902</v>
      </c>
      <c r="I31" s="18">
        <v>3902</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7963</v>
      </c>
      <c r="I35" s="18">
        <v>7963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35358288</v>
      </c>
      <c r="I44" s="120">
        <f>I45+I53+I60+I70</f>
        <v>34906716</v>
      </c>
    </row>
    <row r="45" spans="1:9" ht="12.75" customHeight="1" x14ac:dyDescent="0.2">
      <c r="A45" s="183" t="s">
        <v>39</v>
      </c>
      <c r="B45" s="183"/>
      <c r="C45" s="183"/>
      <c r="D45" s="183"/>
      <c r="E45" s="183"/>
      <c r="F45" s="183"/>
      <c r="G45" s="12">
        <v>38</v>
      </c>
      <c r="H45" s="120">
        <f>SUM(H46:H52)</f>
        <v>24619031</v>
      </c>
      <c r="I45" s="120">
        <f>SUM(I46:I52)</f>
        <v>23920214</v>
      </c>
    </row>
    <row r="46" spans="1:9" ht="12.75" customHeight="1" x14ac:dyDescent="0.2">
      <c r="A46" s="182" t="s">
        <v>40</v>
      </c>
      <c r="B46" s="182"/>
      <c r="C46" s="182"/>
      <c r="D46" s="182"/>
      <c r="E46" s="182"/>
      <c r="F46" s="182"/>
      <c r="G46" s="11">
        <v>39</v>
      </c>
      <c r="H46" s="18">
        <v>1184940</v>
      </c>
      <c r="I46" s="18">
        <v>1874633</v>
      </c>
    </row>
    <row r="47" spans="1:9" ht="12.75" customHeight="1" x14ac:dyDescent="0.2">
      <c r="A47" s="182" t="s">
        <v>41</v>
      </c>
      <c r="B47" s="182"/>
      <c r="C47" s="182"/>
      <c r="D47" s="182"/>
      <c r="E47" s="182"/>
      <c r="F47" s="182"/>
      <c r="G47" s="11">
        <v>40</v>
      </c>
      <c r="H47" s="18">
        <v>12226572</v>
      </c>
      <c r="I47" s="18">
        <v>11427359</v>
      </c>
    </row>
    <row r="48" spans="1:9" ht="12.75" customHeight="1" x14ac:dyDescent="0.2">
      <c r="A48" s="182" t="s">
        <v>42</v>
      </c>
      <c r="B48" s="182"/>
      <c r="C48" s="182"/>
      <c r="D48" s="182"/>
      <c r="E48" s="182"/>
      <c r="F48" s="182"/>
      <c r="G48" s="11">
        <v>41</v>
      </c>
      <c r="H48" s="18">
        <v>9112118</v>
      </c>
      <c r="I48" s="18">
        <v>7778264</v>
      </c>
    </row>
    <row r="49" spans="1:9" ht="12.75" customHeight="1" x14ac:dyDescent="0.2">
      <c r="A49" s="182" t="s">
        <v>43</v>
      </c>
      <c r="B49" s="182"/>
      <c r="C49" s="182"/>
      <c r="D49" s="182"/>
      <c r="E49" s="182"/>
      <c r="F49" s="182"/>
      <c r="G49" s="11">
        <v>42</v>
      </c>
      <c r="H49" s="18">
        <v>1352152</v>
      </c>
      <c r="I49" s="18">
        <v>2096710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743249</v>
      </c>
      <c r="I51" s="18">
        <v>743248</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4941861</v>
      </c>
      <c r="I53" s="120">
        <f>SUM(I54:I59)</f>
        <v>6429804</v>
      </c>
    </row>
    <row r="54" spans="1:9" ht="12.75" customHeight="1" x14ac:dyDescent="0.2">
      <c r="A54" s="182" t="s">
        <v>48</v>
      </c>
      <c r="B54" s="182"/>
      <c r="C54" s="182"/>
      <c r="D54" s="182"/>
      <c r="E54" s="182"/>
      <c r="F54" s="182"/>
      <c r="G54" s="11">
        <v>47</v>
      </c>
      <c r="H54" s="18">
        <v>776774</v>
      </c>
      <c r="I54" s="18">
        <v>1216055</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4132911</v>
      </c>
      <c r="I56" s="18">
        <v>5176464</v>
      </c>
    </row>
    <row r="57" spans="1:9" ht="12.75" customHeight="1" x14ac:dyDescent="0.2">
      <c r="A57" s="182" t="s">
        <v>51</v>
      </c>
      <c r="B57" s="182"/>
      <c r="C57" s="182"/>
      <c r="D57" s="182"/>
      <c r="E57" s="182"/>
      <c r="F57" s="182"/>
      <c r="G57" s="11">
        <v>50</v>
      </c>
      <c r="H57" s="18">
        <v>7302</v>
      </c>
      <c r="I57" s="18">
        <v>14433</v>
      </c>
    </row>
    <row r="58" spans="1:9" ht="12.75" customHeight="1" x14ac:dyDescent="0.2">
      <c r="A58" s="182" t="s">
        <v>52</v>
      </c>
      <c r="B58" s="182"/>
      <c r="C58" s="182"/>
      <c r="D58" s="182"/>
      <c r="E58" s="182"/>
      <c r="F58" s="182"/>
      <c r="G58" s="11">
        <v>51</v>
      </c>
      <c r="H58" s="18">
        <v>24148</v>
      </c>
      <c r="I58" s="18">
        <v>21875</v>
      </c>
    </row>
    <row r="59" spans="1:9" ht="12.75" customHeight="1" x14ac:dyDescent="0.2">
      <c r="A59" s="182" t="s">
        <v>53</v>
      </c>
      <c r="B59" s="182"/>
      <c r="C59" s="182"/>
      <c r="D59" s="182"/>
      <c r="E59" s="182"/>
      <c r="F59" s="182"/>
      <c r="G59" s="11">
        <v>52</v>
      </c>
      <c r="H59" s="18">
        <v>726</v>
      </c>
      <c r="I59" s="18">
        <v>977</v>
      </c>
    </row>
    <row r="60" spans="1:9" ht="12.75" customHeight="1" x14ac:dyDescent="0.2">
      <c r="A60" s="183" t="s">
        <v>54</v>
      </c>
      <c r="B60" s="183"/>
      <c r="C60" s="183"/>
      <c r="D60" s="183"/>
      <c r="E60" s="183"/>
      <c r="F60" s="183"/>
      <c r="G60" s="12">
        <v>53</v>
      </c>
      <c r="H60" s="120">
        <f>SUM(H61:H69)</f>
        <v>1134016</v>
      </c>
      <c r="I60" s="120">
        <f>SUM(I61:I69)</f>
        <v>826890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1114128</v>
      </c>
      <c r="I63" s="18">
        <v>792833</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820</v>
      </c>
      <c r="I67" s="18">
        <v>14989</v>
      </c>
    </row>
    <row r="68" spans="1:9" ht="12.75" customHeight="1" x14ac:dyDescent="0.2">
      <c r="A68" s="182" t="s">
        <v>30</v>
      </c>
      <c r="B68" s="182"/>
      <c r="C68" s="182"/>
      <c r="D68" s="182"/>
      <c r="E68" s="182"/>
      <c r="F68" s="182"/>
      <c r="G68" s="11">
        <v>61</v>
      </c>
      <c r="H68" s="18">
        <v>19068</v>
      </c>
      <c r="I68" s="18">
        <v>19068</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4663380</v>
      </c>
      <c r="I70" s="18">
        <v>3729808</v>
      </c>
    </row>
    <row r="71" spans="1:9" ht="12.75" customHeight="1" x14ac:dyDescent="0.2">
      <c r="A71" s="198" t="s">
        <v>58</v>
      </c>
      <c r="B71" s="198"/>
      <c r="C71" s="198"/>
      <c r="D71" s="198"/>
      <c r="E71" s="198"/>
      <c r="F71" s="198"/>
      <c r="G71" s="11">
        <v>64</v>
      </c>
      <c r="H71" s="18">
        <v>243691</v>
      </c>
      <c r="I71" s="18">
        <v>230706</v>
      </c>
    </row>
    <row r="72" spans="1:9" ht="12.75" customHeight="1" x14ac:dyDescent="0.2">
      <c r="A72" s="184" t="s">
        <v>304</v>
      </c>
      <c r="B72" s="184"/>
      <c r="C72" s="184"/>
      <c r="D72" s="184"/>
      <c r="E72" s="184"/>
      <c r="F72" s="184"/>
      <c r="G72" s="12">
        <v>65</v>
      </c>
      <c r="H72" s="120">
        <f>H8+H9+H44+H71</f>
        <v>77978983</v>
      </c>
      <c r="I72" s="120">
        <f>I8+I9+I44+I71</f>
        <v>78314821</v>
      </c>
    </row>
    <row r="73" spans="1:9" ht="12.75" customHeight="1" x14ac:dyDescent="0.2">
      <c r="A73" s="198" t="s">
        <v>59</v>
      </c>
      <c r="B73" s="198"/>
      <c r="C73" s="198"/>
      <c r="D73" s="198"/>
      <c r="E73" s="198"/>
      <c r="F73" s="198"/>
      <c r="G73" s="11">
        <v>66</v>
      </c>
      <c r="H73" s="18">
        <v>17041968</v>
      </c>
      <c r="I73" s="18">
        <v>16326949</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56032477</v>
      </c>
      <c r="I75" s="121">
        <f>I76+I77+I78+I84+I85+I91+I94+I97</f>
        <v>56294984</v>
      </c>
    </row>
    <row r="76" spans="1:9" ht="12.75" customHeight="1" x14ac:dyDescent="0.2">
      <c r="A76" s="182" t="s">
        <v>61</v>
      </c>
      <c r="B76" s="182"/>
      <c r="C76" s="182"/>
      <c r="D76" s="182"/>
      <c r="E76" s="182"/>
      <c r="F76" s="182"/>
      <c r="G76" s="11">
        <v>68</v>
      </c>
      <c r="H76" s="18">
        <v>47159260</v>
      </c>
      <c r="I76" s="18">
        <v>47159260</v>
      </c>
    </row>
    <row r="77" spans="1:9" ht="12.75" customHeight="1" x14ac:dyDescent="0.2">
      <c r="A77" s="182" t="s">
        <v>62</v>
      </c>
      <c r="B77" s="182"/>
      <c r="C77" s="182"/>
      <c r="D77" s="182"/>
      <c r="E77" s="182"/>
      <c r="F77" s="182"/>
      <c r="G77" s="11">
        <v>69</v>
      </c>
      <c r="H77" s="18">
        <v>1</v>
      </c>
      <c r="I77" s="18">
        <v>1</v>
      </c>
    </row>
    <row r="78" spans="1:9" ht="12.75" customHeight="1" x14ac:dyDescent="0.2">
      <c r="A78" s="183" t="s">
        <v>63</v>
      </c>
      <c r="B78" s="183"/>
      <c r="C78" s="183"/>
      <c r="D78" s="183"/>
      <c r="E78" s="183"/>
      <c r="F78" s="183"/>
      <c r="G78" s="12">
        <v>70</v>
      </c>
      <c r="H78" s="121">
        <f>SUM(H79:H83)</f>
        <v>738594</v>
      </c>
      <c r="I78" s="121">
        <f>SUM(I79:I83)</f>
        <v>808113</v>
      </c>
    </row>
    <row r="79" spans="1:9" ht="12.75" customHeight="1" x14ac:dyDescent="0.2">
      <c r="A79" s="182" t="s">
        <v>64</v>
      </c>
      <c r="B79" s="182"/>
      <c r="C79" s="182"/>
      <c r="D79" s="182"/>
      <c r="E79" s="182"/>
      <c r="F79" s="182"/>
      <c r="G79" s="11">
        <v>71</v>
      </c>
      <c r="H79" s="18">
        <v>738594</v>
      </c>
      <c r="I79" s="18">
        <v>808113</v>
      </c>
    </row>
    <row r="80" spans="1:9" ht="12.75" customHeight="1" x14ac:dyDescent="0.2">
      <c r="A80" s="182" t="s">
        <v>65</v>
      </c>
      <c r="B80" s="182"/>
      <c r="C80" s="182"/>
      <c r="D80" s="182"/>
      <c r="E80" s="182"/>
      <c r="F80" s="182"/>
      <c r="G80" s="11">
        <v>72</v>
      </c>
      <c r="H80" s="18">
        <v>1155</v>
      </c>
      <c r="I80" s="18">
        <v>1155</v>
      </c>
    </row>
    <row r="81" spans="1:9" ht="12.75" customHeight="1" x14ac:dyDescent="0.2">
      <c r="A81" s="182" t="s">
        <v>66</v>
      </c>
      <c r="B81" s="182"/>
      <c r="C81" s="182"/>
      <c r="D81" s="182"/>
      <c r="E81" s="182"/>
      <c r="F81" s="182"/>
      <c r="G81" s="11">
        <v>73</v>
      </c>
      <c r="H81" s="18">
        <v>-1155</v>
      </c>
      <c r="I81" s="18">
        <v>-1155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6744251</v>
      </c>
      <c r="I91" s="120">
        <f>I92-I93</f>
        <v>8065104</v>
      </c>
    </row>
    <row r="92" spans="1:9" ht="12.75" customHeight="1" x14ac:dyDescent="0.2">
      <c r="A92" s="182" t="s">
        <v>72</v>
      </c>
      <c r="B92" s="182"/>
      <c r="C92" s="182"/>
      <c r="D92" s="182"/>
      <c r="E92" s="182"/>
      <c r="F92" s="182"/>
      <c r="G92" s="11">
        <v>84</v>
      </c>
      <c r="H92" s="18">
        <v>6744251</v>
      </c>
      <c r="I92" s="18">
        <v>8065104</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1390371</v>
      </c>
      <c r="I94" s="120">
        <f>I95-I96</f>
        <v>262506</v>
      </c>
    </row>
    <row r="95" spans="1:9" ht="12.75" customHeight="1" x14ac:dyDescent="0.2">
      <c r="A95" s="182" t="s">
        <v>74</v>
      </c>
      <c r="B95" s="182"/>
      <c r="C95" s="182"/>
      <c r="D95" s="182"/>
      <c r="E95" s="182"/>
      <c r="F95" s="182"/>
      <c r="G95" s="11">
        <v>87</v>
      </c>
      <c r="H95" s="18">
        <v>1390371</v>
      </c>
      <c r="I95" s="18">
        <v>262506</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2216032</v>
      </c>
      <c r="I98" s="120">
        <f>SUM(I99:I104)</f>
        <v>2216033</v>
      </c>
    </row>
    <row r="99" spans="1:9" ht="12.75" customHeight="1" x14ac:dyDescent="0.2">
      <c r="A99" s="182" t="s">
        <v>77</v>
      </c>
      <c r="B99" s="182"/>
      <c r="C99" s="182"/>
      <c r="D99" s="182"/>
      <c r="E99" s="182"/>
      <c r="F99" s="182"/>
      <c r="G99" s="11">
        <v>91</v>
      </c>
      <c r="H99" s="18">
        <v>2009899</v>
      </c>
      <c r="I99" s="18">
        <v>2009899</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206133</v>
      </c>
      <c r="I101" s="18">
        <v>206134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7127031</v>
      </c>
      <c r="I105" s="120">
        <f>SUM(I106:I116)</f>
        <v>6820876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40018</v>
      </c>
      <c r="I110" s="18">
        <v>23179</v>
      </c>
    </row>
    <row r="111" spans="1:9" ht="12.75" customHeight="1" x14ac:dyDescent="0.2">
      <c r="A111" s="182" t="s">
        <v>88</v>
      </c>
      <c r="B111" s="182"/>
      <c r="C111" s="182"/>
      <c r="D111" s="182"/>
      <c r="E111" s="182"/>
      <c r="F111" s="182"/>
      <c r="G111" s="11">
        <v>103</v>
      </c>
      <c r="H111" s="18">
        <v>7087013</v>
      </c>
      <c r="I111" s="18">
        <v>6797697</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11101575</v>
      </c>
      <c r="I117" s="120">
        <f>SUM(I118:I131)</f>
        <v>12133454</v>
      </c>
    </row>
    <row r="118" spans="1:9" ht="12.75" customHeight="1" x14ac:dyDescent="0.2">
      <c r="A118" s="182" t="s">
        <v>83</v>
      </c>
      <c r="B118" s="182"/>
      <c r="C118" s="182"/>
      <c r="D118" s="182"/>
      <c r="E118" s="182"/>
      <c r="F118" s="182"/>
      <c r="G118" s="11">
        <v>110</v>
      </c>
      <c r="H118" s="18">
        <v>422983</v>
      </c>
      <c r="I118" s="18">
        <v>313244</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8303525</v>
      </c>
      <c r="I123" s="18">
        <v>7003519</v>
      </c>
    </row>
    <row r="124" spans="1:9" ht="12.75" customHeight="1" x14ac:dyDescent="0.2">
      <c r="A124" s="182" t="s">
        <v>89</v>
      </c>
      <c r="B124" s="182"/>
      <c r="C124" s="182"/>
      <c r="D124" s="182"/>
      <c r="E124" s="182"/>
      <c r="F124" s="182"/>
      <c r="G124" s="11">
        <v>116</v>
      </c>
      <c r="H124" s="18">
        <v>15302</v>
      </c>
      <c r="I124" s="18">
        <v>7644</v>
      </c>
    </row>
    <row r="125" spans="1:9" ht="12.75" customHeight="1" x14ac:dyDescent="0.2">
      <c r="A125" s="182" t="s">
        <v>90</v>
      </c>
      <c r="B125" s="182"/>
      <c r="C125" s="182"/>
      <c r="D125" s="182"/>
      <c r="E125" s="182"/>
      <c r="F125" s="182"/>
      <c r="G125" s="11">
        <v>117</v>
      </c>
      <c r="H125" s="18">
        <v>1416612</v>
      </c>
      <c r="I125" s="18">
        <v>3922852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856775</v>
      </c>
      <c r="I127" s="18">
        <v>886195</v>
      </c>
    </row>
    <row r="128" spans="1:9" x14ac:dyDescent="0.2">
      <c r="A128" s="182" t="s">
        <v>95</v>
      </c>
      <c r="B128" s="182"/>
      <c r="C128" s="182"/>
      <c r="D128" s="182"/>
      <c r="E128" s="182"/>
      <c r="F128" s="182"/>
      <c r="G128" s="11">
        <v>120</v>
      </c>
      <c r="H128" s="18">
        <v>86378</v>
      </c>
      <c r="I128" s="18">
        <v>0</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0</v>
      </c>
      <c r="I131" s="18">
        <v>0</v>
      </c>
    </row>
    <row r="132" spans="1:9" ht="22.15" customHeight="1" x14ac:dyDescent="0.2">
      <c r="A132" s="198" t="s">
        <v>99</v>
      </c>
      <c r="B132" s="198"/>
      <c r="C132" s="198"/>
      <c r="D132" s="198"/>
      <c r="E132" s="198"/>
      <c r="F132" s="198"/>
      <c r="G132" s="11">
        <v>124</v>
      </c>
      <c r="H132" s="18">
        <v>1501868</v>
      </c>
      <c r="I132" s="18">
        <v>849474</v>
      </c>
    </row>
    <row r="133" spans="1:9" ht="12.75" customHeight="1" x14ac:dyDescent="0.2">
      <c r="A133" s="184" t="s">
        <v>358</v>
      </c>
      <c r="B133" s="184"/>
      <c r="C133" s="184"/>
      <c r="D133" s="184"/>
      <c r="E133" s="184"/>
      <c r="F133" s="184"/>
      <c r="G133" s="12">
        <v>125</v>
      </c>
      <c r="H133" s="120">
        <f>H75+H98+H105+H117+H132</f>
        <v>77978983</v>
      </c>
      <c r="I133" s="120">
        <f>I75+I98+I105+I117+I132</f>
        <v>78314821</v>
      </c>
    </row>
    <row r="134" spans="1:9" x14ac:dyDescent="0.2">
      <c r="A134" s="198" t="s">
        <v>100</v>
      </c>
      <c r="B134" s="198"/>
      <c r="C134" s="198"/>
      <c r="D134" s="198"/>
      <c r="E134" s="198"/>
      <c r="F134" s="198"/>
      <c r="G134" s="11">
        <v>126</v>
      </c>
      <c r="H134" s="18">
        <v>17014968</v>
      </c>
      <c r="I134" s="18">
        <v>16326949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activeCell="O10" sqref="O1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9972516</v>
      </c>
      <c r="I8" s="52">
        <f>SUM(I9:I13)</f>
        <v>9972516</v>
      </c>
      <c r="J8" s="52">
        <f>SUM(J9:J13)</f>
        <v>9811248</v>
      </c>
      <c r="K8" s="52">
        <f>SUM(K9:K13)</f>
        <v>9811248</v>
      </c>
    </row>
    <row r="9" spans="1:11" ht="12.75" customHeight="1" x14ac:dyDescent="0.2">
      <c r="A9" s="182" t="s">
        <v>115</v>
      </c>
      <c r="B9" s="182"/>
      <c r="C9" s="182"/>
      <c r="D9" s="182"/>
      <c r="E9" s="182"/>
      <c r="F9" s="182"/>
      <c r="G9" s="11">
        <v>2</v>
      </c>
      <c r="H9" s="53">
        <v>622948</v>
      </c>
      <c r="I9" s="53">
        <v>622948</v>
      </c>
      <c r="J9" s="53">
        <v>564826</v>
      </c>
      <c r="K9" s="53">
        <v>564826</v>
      </c>
    </row>
    <row r="10" spans="1:11" ht="12.75" customHeight="1" x14ac:dyDescent="0.2">
      <c r="A10" s="182" t="s">
        <v>116</v>
      </c>
      <c r="B10" s="182"/>
      <c r="C10" s="182"/>
      <c r="D10" s="182"/>
      <c r="E10" s="182"/>
      <c r="F10" s="182"/>
      <c r="G10" s="11">
        <v>3</v>
      </c>
      <c r="H10" s="53">
        <v>9041574</v>
      </c>
      <c r="I10" s="53">
        <v>9041574</v>
      </c>
      <c r="J10" s="53">
        <v>8815402</v>
      </c>
      <c r="K10" s="53">
        <v>8815402</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29430</v>
      </c>
      <c r="I12" s="53">
        <v>29430</v>
      </c>
      <c r="J12" s="53">
        <v>31758</v>
      </c>
      <c r="K12" s="53">
        <v>31758</v>
      </c>
    </row>
    <row r="13" spans="1:11" ht="12.75" customHeight="1" x14ac:dyDescent="0.2">
      <c r="A13" s="182" t="s">
        <v>119</v>
      </c>
      <c r="B13" s="182"/>
      <c r="C13" s="182"/>
      <c r="D13" s="182"/>
      <c r="E13" s="182"/>
      <c r="F13" s="182"/>
      <c r="G13" s="11">
        <v>6</v>
      </c>
      <c r="H13" s="53">
        <v>278564</v>
      </c>
      <c r="I13" s="53">
        <v>278564</v>
      </c>
      <c r="J13" s="53">
        <v>399262</v>
      </c>
      <c r="K13" s="53">
        <v>399262</v>
      </c>
    </row>
    <row r="14" spans="1:11" ht="12.75" customHeight="1" x14ac:dyDescent="0.2">
      <c r="A14" s="216" t="s">
        <v>360</v>
      </c>
      <c r="B14" s="216"/>
      <c r="C14" s="216"/>
      <c r="D14" s="216"/>
      <c r="E14" s="216"/>
      <c r="F14" s="216"/>
      <c r="G14" s="12">
        <v>7</v>
      </c>
      <c r="H14" s="52">
        <f>H15+H16+H20+H24+H25+H26+H29+H36</f>
        <v>8127432</v>
      </c>
      <c r="I14" s="52">
        <f>I15+I16+I20+I24+I25+I26+I29+I36</f>
        <v>8127432</v>
      </c>
      <c r="J14" s="52">
        <f>J15+J16+J20+J24+J25+J26+J29+J36</f>
        <v>9478490</v>
      </c>
      <c r="K14" s="52">
        <f>K15+K16+K20+K24+K25+K26+K29+K36</f>
        <v>9478490</v>
      </c>
    </row>
    <row r="15" spans="1:11" ht="12.75" customHeight="1" x14ac:dyDescent="0.2">
      <c r="A15" s="182" t="s">
        <v>104</v>
      </c>
      <c r="B15" s="182"/>
      <c r="C15" s="182"/>
      <c r="D15" s="182"/>
      <c r="E15" s="182"/>
      <c r="F15" s="182"/>
      <c r="G15" s="11">
        <v>8</v>
      </c>
      <c r="H15" s="53">
        <v>109277</v>
      </c>
      <c r="I15" s="53">
        <v>109277</v>
      </c>
      <c r="J15" s="53">
        <v>2133068</v>
      </c>
      <c r="K15" s="53">
        <v>2133068</v>
      </c>
    </row>
    <row r="16" spans="1:11" ht="12.75" customHeight="1" x14ac:dyDescent="0.2">
      <c r="A16" s="183" t="s">
        <v>440</v>
      </c>
      <c r="B16" s="183"/>
      <c r="C16" s="183"/>
      <c r="D16" s="183"/>
      <c r="E16" s="183"/>
      <c r="F16" s="183"/>
      <c r="G16" s="12">
        <v>9</v>
      </c>
      <c r="H16" s="52">
        <f>SUM(H17:H19)</f>
        <v>5177846</v>
      </c>
      <c r="I16" s="52">
        <f>SUM(I17:I19)</f>
        <v>5177846</v>
      </c>
      <c r="J16" s="52">
        <f>SUM(J17:J19)</f>
        <v>4280151</v>
      </c>
      <c r="K16" s="52">
        <f>SUM(K17:K19)</f>
        <v>4280151</v>
      </c>
    </row>
    <row r="17" spans="1:11" ht="12.75" customHeight="1" x14ac:dyDescent="0.2">
      <c r="A17" s="217" t="s">
        <v>120</v>
      </c>
      <c r="B17" s="217"/>
      <c r="C17" s="217"/>
      <c r="D17" s="217"/>
      <c r="E17" s="217"/>
      <c r="F17" s="217"/>
      <c r="G17" s="11">
        <v>10</v>
      </c>
      <c r="H17" s="53">
        <v>2635975</v>
      </c>
      <c r="I17" s="53">
        <v>2635975</v>
      </c>
      <c r="J17" s="53">
        <v>2002825</v>
      </c>
      <c r="K17" s="53">
        <v>2002825</v>
      </c>
    </row>
    <row r="18" spans="1:11" ht="12.75" customHeight="1" x14ac:dyDescent="0.2">
      <c r="A18" s="217" t="s">
        <v>121</v>
      </c>
      <c r="B18" s="217"/>
      <c r="C18" s="217"/>
      <c r="D18" s="217"/>
      <c r="E18" s="217"/>
      <c r="F18" s="217"/>
      <c r="G18" s="11">
        <v>11</v>
      </c>
      <c r="H18" s="53">
        <v>1882783</v>
      </c>
      <c r="I18" s="53">
        <v>1882783</v>
      </c>
      <c r="J18" s="53">
        <v>1501545</v>
      </c>
      <c r="K18" s="53">
        <v>1501545</v>
      </c>
    </row>
    <row r="19" spans="1:11" ht="12.75" customHeight="1" x14ac:dyDescent="0.2">
      <c r="A19" s="217" t="s">
        <v>122</v>
      </c>
      <c r="B19" s="217"/>
      <c r="C19" s="217"/>
      <c r="D19" s="217"/>
      <c r="E19" s="217"/>
      <c r="F19" s="217"/>
      <c r="G19" s="11">
        <v>12</v>
      </c>
      <c r="H19" s="53">
        <v>659088</v>
      </c>
      <c r="I19" s="53">
        <v>659088</v>
      </c>
      <c r="J19" s="53">
        <v>775781</v>
      </c>
      <c r="K19" s="53">
        <v>775781</v>
      </c>
    </row>
    <row r="20" spans="1:11" ht="12.75" customHeight="1" x14ac:dyDescent="0.2">
      <c r="A20" s="183" t="s">
        <v>441</v>
      </c>
      <c r="B20" s="183"/>
      <c r="C20" s="183"/>
      <c r="D20" s="183"/>
      <c r="E20" s="183"/>
      <c r="F20" s="183"/>
      <c r="G20" s="12">
        <v>13</v>
      </c>
      <c r="H20" s="52">
        <f>SUM(H21:H23)</f>
        <v>1978301</v>
      </c>
      <c r="I20" s="52">
        <f>SUM(I21:I23)</f>
        <v>1978301</v>
      </c>
      <c r="J20" s="52">
        <f>SUM(J21:J23)</f>
        <v>2187594</v>
      </c>
      <c r="K20" s="52">
        <f>SUM(K21:K23)</f>
        <v>2187594</v>
      </c>
    </row>
    <row r="21" spans="1:11" ht="12.75" customHeight="1" x14ac:dyDescent="0.2">
      <c r="A21" s="217" t="s">
        <v>105</v>
      </c>
      <c r="B21" s="217"/>
      <c r="C21" s="217"/>
      <c r="D21" s="217"/>
      <c r="E21" s="217"/>
      <c r="F21" s="217"/>
      <c r="G21" s="11">
        <v>14</v>
      </c>
      <c r="H21" s="53">
        <v>1248505</v>
      </c>
      <c r="I21" s="53">
        <v>1248505</v>
      </c>
      <c r="J21" s="53">
        <v>1382362</v>
      </c>
      <c r="K21" s="53">
        <v>1382362</v>
      </c>
    </row>
    <row r="22" spans="1:11" ht="12.75" customHeight="1" x14ac:dyDescent="0.2">
      <c r="A22" s="217" t="s">
        <v>106</v>
      </c>
      <c r="B22" s="217"/>
      <c r="C22" s="217"/>
      <c r="D22" s="217"/>
      <c r="E22" s="217"/>
      <c r="F22" s="217"/>
      <c r="G22" s="11">
        <v>15</v>
      </c>
      <c r="H22" s="53">
        <v>507748</v>
      </c>
      <c r="I22" s="53">
        <v>507748</v>
      </c>
      <c r="J22" s="53">
        <v>555903</v>
      </c>
      <c r="K22" s="53">
        <v>555903</v>
      </c>
    </row>
    <row r="23" spans="1:11" ht="12.75" customHeight="1" x14ac:dyDescent="0.2">
      <c r="A23" s="217" t="s">
        <v>107</v>
      </c>
      <c r="B23" s="217"/>
      <c r="C23" s="217"/>
      <c r="D23" s="217"/>
      <c r="E23" s="217"/>
      <c r="F23" s="217"/>
      <c r="G23" s="11">
        <v>16</v>
      </c>
      <c r="H23" s="53">
        <v>222048</v>
      </c>
      <c r="I23" s="53">
        <v>222048</v>
      </c>
      <c r="J23" s="53">
        <v>249329</v>
      </c>
      <c r="K23" s="53">
        <v>249329</v>
      </c>
    </row>
    <row r="24" spans="1:11" ht="12.75" customHeight="1" x14ac:dyDescent="0.2">
      <c r="A24" s="182" t="s">
        <v>108</v>
      </c>
      <c r="B24" s="182"/>
      <c r="C24" s="182"/>
      <c r="D24" s="182"/>
      <c r="E24" s="182"/>
      <c r="F24" s="182"/>
      <c r="G24" s="11">
        <v>17</v>
      </c>
      <c r="H24" s="53">
        <v>595971</v>
      </c>
      <c r="I24" s="53">
        <v>595971</v>
      </c>
      <c r="J24" s="53">
        <v>592069</v>
      </c>
      <c r="K24" s="53">
        <v>592069</v>
      </c>
    </row>
    <row r="25" spans="1:11" ht="12.75" customHeight="1" x14ac:dyDescent="0.2">
      <c r="A25" s="182" t="s">
        <v>109</v>
      </c>
      <c r="B25" s="182"/>
      <c r="C25" s="182"/>
      <c r="D25" s="182"/>
      <c r="E25" s="182"/>
      <c r="F25" s="182"/>
      <c r="G25" s="11">
        <v>18</v>
      </c>
      <c r="H25" s="53">
        <v>259421</v>
      </c>
      <c r="I25" s="53">
        <v>259421</v>
      </c>
      <c r="J25" s="53">
        <v>262273</v>
      </c>
      <c r="K25" s="53">
        <v>262273</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6616</v>
      </c>
      <c r="I36" s="53">
        <v>6616</v>
      </c>
      <c r="J36" s="53">
        <v>23335</v>
      </c>
      <c r="K36" s="53">
        <v>23335</v>
      </c>
    </row>
    <row r="37" spans="1:11" ht="12.75" customHeight="1" x14ac:dyDescent="0.2">
      <c r="A37" s="216" t="s">
        <v>361</v>
      </c>
      <c r="B37" s="216"/>
      <c r="C37" s="216"/>
      <c r="D37" s="216"/>
      <c r="E37" s="216"/>
      <c r="F37" s="216"/>
      <c r="G37" s="12">
        <v>30</v>
      </c>
      <c r="H37" s="52">
        <f>SUM(H38:H47)</f>
        <v>22043</v>
      </c>
      <c r="I37" s="52">
        <f>SUM(I38:I47)</f>
        <v>22043</v>
      </c>
      <c r="J37" s="52">
        <f>SUM(J38:J47)</f>
        <v>19747</v>
      </c>
      <c r="K37" s="52">
        <f>SUM(K38:K47)</f>
        <v>19747</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14999</v>
      </c>
      <c r="I41" s="53">
        <v>14999</v>
      </c>
      <c r="J41" s="53">
        <v>16459</v>
      </c>
      <c r="K41" s="53">
        <v>16459</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7041</v>
      </c>
      <c r="I44" s="53">
        <v>7041</v>
      </c>
      <c r="J44" s="53">
        <v>3018</v>
      </c>
      <c r="K44" s="53">
        <v>3018</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3</v>
      </c>
      <c r="I47" s="53">
        <v>3</v>
      </c>
      <c r="J47" s="53">
        <v>270</v>
      </c>
      <c r="K47" s="53">
        <v>270</v>
      </c>
    </row>
    <row r="48" spans="1:11" ht="12.75" customHeight="1" x14ac:dyDescent="0.2">
      <c r="A48" s="216" t="s">
        <v>362</v>
      </c>
      <c r="B48" s="216"/>
      <c r="C48" s="216"/>
      <c r="D48" s="216"/>
      <c r="E48" s="216"/>
      <c r="F48" s="216"/>
      <c r="G48" s="12">
        <v>41</v>
      </c>
      <c r="H48" s="52">
        <f>SUM(H49:H55)</f>
        <v>43066</v>
      </c>
      <c r="I48" s="52">
        <f>SUM(I49:I55)</f>
        <v>43066</v>
      </c>
      <c r="J48" s="52">
        <f>SUM(J49:J55)</f>
        <v>89999</v>
      </c>
      <c r="K48" s="52">
        <f>SUM(K49:K55)</f>
        <v>89999</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40587</v>
      </c>
      <c r="I51" s="53">
        <v>40587</v>
      </c>
      <c r="J51" s="53">
        <v>86176</v>
      </c>
      <c r="K51" s="53">
        <v>86176</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2479</v>
      </c>
      <c r="I55" s="53">
        <v>2479</v>
      </c>
      <c r="J55" s="53">
        <v>3823</v>
      </c>
      <c r="K55" s="53">
        <v>3823</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9994559</v>
      </c>
      <c r="I60" s="52">
        <f t="shared" ref="I60:K60" si="0">I8+I37+I56+I57</f>
        <v>9994559</v>
      </c>
      <c r="J60" s="52">
        <f t="shared" si="0"/>
        <v>9830995</v>
      </c>
      <c r="K60" s="52">
        <f t="shared" si="0"/>
        <v>9830995</v>
      </c>
    </row>
    <row r="61" spans="1:11" ht="12.75" customHeight="1" x14ac:dyDescent="0.2">
      <c r="A61" s="216" t="s">
        <v>364</v>
      </c>
      <c r="B61" s="216"/>
      <c r="C61" s="216"/>
      <c r="D61" s="216"/>
      <c r="E61" s="216"/>
      <c r="F61" s="216"/>
      <c r="G61" s="12">
        <v>54</v>
      </c>
      <c r="H61" s="52">
        <f>H14+H48+H58+H59</f>
        <v>8170498</v>
      </c>
      <c r="I61" s="52">
        <f t="shared" ref="I61:K61" si="1">I14+I48+I58+I59</f>
        <v>8170498</v>
      </c>
      <c r="J61" s="52">
        <f t="shared" si="1"/>
        <v>9568489</v>
      </c>
      <c r="K61" s="52">
        <f t="shared" si="1"/>
        <v>9568489</v>
      </c>
    </row>
    <row r="62" spans="1:11" ht="12.75" customHeight="1" x14ac:dyDescent="0.2">
      <c r="A62" s="216" t="s">
        <v>365</v>
      </c>
      <c r="B62" s="216"/>
      <c r="C62" s="216"/>
      <c r="D62" s="216"/>
      <c r="E62" s="216"/>
      <c r="F62" s="216"/>
      <c r="G62" s="12">
        <v>55</v>
      </c>
      <c r="H62" s="52">
        <f>H60-H61</f>
        <v>1824061</v>
      </c>
      <c r="I62" s="52">
        <f t="shared" ref="I62:K62" si="2">I60-I61</f>
        <v>1824061</v>
      </c>
      <c r="J62" s="52">
        <f t="shared" si="2"/>
        <v>262506</v>
      </c>
      <c r="K62" s="52">
        <f t="shared" si="2"/>
        <v>262506</v>
      </c>
    </row>
    <row r="63" spans="1:11" ht="12.75" customHeight="1" x14ac:dyDescent="0.2">
      <c r="A63" s="221" t="s">
        <v>366</v>
      </c>
      <c r="B63" s="221"/>
      <c r="C63" s="221"/>
      <c r="D63" s="221"/>
      <c r="E63" s="221"/>
      <c r="F63" s="221"/>
      <c r="G63" s="12">
        <v>56</v>
      </c>
      <c r="H63" s="52">
        <f>+IF((H60-H61)&gt;0,(H60-H61),0)</f>
        <v>1824061</v>
      </c>
      <c r="I63" s="52">
        <f t="shared" ref="I63:K63" si="3">+IF((I60-I61)&gt;0,(I60-I61),0)</f>
        <v>1824061</v>
      </c>
      <c r="J63" s="52">
        <f t="shared" si="3"/>
        <v>262506</v>
      </c>
      <c r="K63" s="52">
        <f t="shared" si="3"/>
        <v>262506</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1824061</v>
      </c>
      <c r="I66" s="52">
        <f t="shared" ref="I66:K66" si="5">I62-I65</f>
        <v>1824061</v>
      </c>
      <c r="J66" s="52">
        <f t="shared" si="5"/>
        <v>262506</v>
      </c>
      <c r="K66" s="52">
        <f t="shared" si="5"/>
        <v>262506</v>
      </c>
    </row>
    <row r="67" spans="1:11" ht="12.75" customHeight="1" x14ac:dyDescent="0.2">
      <c r="A67" s="221" t="s">
        <v>369</v>
      </c>
      <c r="B67" s="221"/>
      <c r="C67" s="221"/>
      <c r="D67" s="221"/>
      <c r="E67" s="221"/>
      <c r="F67" s="221"/>
      <c r="G67" s="12">
        <v>60</v>
      </c>
      <c r="H67" s="52">
        <f>+IF((H62-H65)&gt;0,(H62-H65),0)</f>
        <v>1824061</v>
      </c>
      <c r="I67" s="52">
        <f t="shared" ref="I67:K67" si="6">+IF((I62-I65)&gt;0,(I62-I65),0)</f>
        <v>1824061</v>
      </c>
      <c r="J67" s="52">
        <f t="shared" si="6"/>
        <v>262506</v>
      </c>
      <c r="K67" s="52">
        <f t="shared" si="6"/>
        <v>262506</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1824061</v>
      </c>
      <c r="I85" s="55">
        <f>I86+I87</f>
        <v>1824061</v>
      </c>
      <c r="J85" s="55">
        <f>J86+J87</f>
        <v>262506</v>
      </c>
      <c r="K85" s="55">
        <f>K86+K87</f>
        <v>262506</v>
      </c>
    </row>
    <row r="86" spans="1:11" ht="12.75" customHeight="1" x14ac:dyDescent="0.2">
      <c r="A86" s="228" t="s">
        <v>157</v>
      </c>
      <c r="B86" s="228"/>
      <c r="C86" s="228"/>
      <c r="D86" s="228"/>
      <c r="E86" s="228"/>
      <c r="F86" s="228"/>
      <c r="G86" s="11">
        <v>76</v>
      </c>
      <c r="H86" s="56">
        <v>1824061</v>
      </c>
      <c r="I86" s="56">
        <v>1824061</v>
      </c>
      <c r="J86" s="56">
        <v>262506</v>
      </c>
      <c r="K86" s="56">
        <v>262506</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1824061</v>
      </c>
      <c r="I89" s="56">
        <v>1824061</v>
      </c>
      <c r="J89" s="56">
        <v>262506</v>
      </c>
      <c r="K89" s="56">
        <v>262506</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1824061</v>
      </c>
      <c r="I109" s="55">
        <f>I89+I108</f>
        <v>1824061</v>
      </c>
      <c r="J109" s="55">
        <f t="shared" ref="J109:K109" si="12">J89+J108</f>
        <v>262506</v>
      </c>
      <c r="K109" s="55">
        <f t="shared" si="12"/>
        <v>262506</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1824061</v>
      </c>
      <c r="I111" s="55">
        <f>I112+I113</f>
        <v>1824061</v>
      </c>
      <c r="J111" s="55">
        <f>J112+J113</f>
        <v>262506</v>
      </c>
      <c r="K111" s="55">
        <f>K112+K113</f>
        <v>262506</v>
      </c>
    </row>
    <row r="112" spans="1:11" ht="12.75" customHeight="1" x14ac:dyDescent="0.2">
      <c r="A112" s="228" t="s">
        <v>113</v>
      </c>
      <c r="B112" s="228"/>
      <c r="C112" s="228"/>
      <c r="D112" s="228"/>
      <c r="E112" s="228"/>
      <c r="F112" s="228"/>
      <c r="G112" s="11">
        <v>100</v>
      </c>
      <c r="H112" s="56">
        <v>1824061</v>
      </c>
      <c r="I112" s="56">
        <v>1824061</v>
      </c>
      <c r="J112" s="56">
        <v>262506</v>
      </c>
      <c r="K112" s="56">
        <v>262506</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I12" sqref="I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1824061</v>
      </c>
      <c r="I8" s="68">
        <v>262506</v>
      </c>
    </row>
    <row r="9" spans="1:9" ht="12.75" customHeight="1" x14ac:dyDescent="0.2">
      <c r="A9" s="240" t="s">
        <v>171</v>
      </c>
      <c r="B9" s="240"/>
      <c r="C9" s="240"/>
      <c r="D9" s="240"/>
      <c r="E9" s="240"/>
      <c r="F9" s="240"/>
      <c r="G9" s="69">
        <v>2</v>
      </c>
      <c r="H9" s="70">
        <f>H10+H11+H12+H13+H14+H15+H16+H17</f>
        <v>595971</v>
      </c>
      <c r="I9" s="70">
        <f>I10+I11+I12+I13+I14+I15+I16+I17</f>
        <v>592069</v>
      </c>
    </row>
    <row r="10" spans="1:9" ht="12.75" customHeight="1" x14ac:dyDescent="0.2">
      <c r="A10" s="217" t="s">
        <v>172</v>
      </c>
      <c r="B10" s="217"/>
      <c r="C10" s="217"/>
      <c r="D10" s="217"/>
      <c r="E10" s="217"/>
      <c r="F10" s="217"/>
      <c r="G10" s="67">
        <v>3</v>
      </c>
      <c r="H10" s="68">
        <v>595971</v>
      </c>
      <c r="I10" s="68">
        <v>592069</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2420032</v>
      </c>
      <c r="I18" s="70">
        <f>I8+I9</f>
        <v>854575</v>
      </c>
    </row>
    <row r="19" spans="1:9" ht="12.75" customHeight="1" x14ac:dyDescent="0.2">
      <c r="A19" s="240" t="s">
        <v>180</v>
      </c>
      <c r="B19" s="240"/>
      <c r="C19" s="240"/>
      <c r="D19" s="240"/>
      <c r="E19" s="240"/>
      <c r="F19" s="240"/>
      <c r="G19" s="69">
        <v>12</v>
      </c>
      <c r="H19" s="70">
        <f>H20+H21+H22+H23</f>
        <v>-3910917</v>
      </c>
      <c r="I19" s="70">
        <f>I20+I21+I22+I23</f>
        <v>-396655</v>
      </c>
    </row>
    <row r="20" spans="1:9" ht="12.75" customHeight="1" x14ac:dyDescent="0.2">
      <c r="A20" s="217" t="s">
        <v>181</v>
      </c>
      <c r="B20" s="217"/>
      <c r="C20" s="217"/>
      <c r="D20" s="217"/>
      <c r="E20" s="217"/>
      <c r="F20" s="217"/>
      <c r="G20" s="67">
        <v>13</v>
      </c>
      <c r="H20" s="68">
        <v>-1744404</v>
      </c>
      <c r="I20" s="68">
        <v>379486</v>
      </c>
    </row>
    <row r="21" spans="1:9" ht="12.75" customHeight="1" x14ac:dyDescent="0.2">
      <c r="A21" s="217" t="s">
        <v>182</v>
      </c>
      <c r="B21" s="217"/>
      <c r="C21" s="217"/>
      <c r="D21" s="217"/>
      <c r="E21" s="217"/>
      <c r="F21" s="217"/>
      <c r="G21" s="67">
        <v>14</v>
      </c>
      <c r="H21" s="68">
        <v>-1291343</v>
      </c>
      <c r="I21" s="68">
        <v>-1474958</v>
      </c>
    </row>
    <row r="22" spans="1:9" ht="12.75" customHeight="1" x14ac:dyDescent="0.2">
      <c r="A22" s="217" t="s">
        <v>183</v>
      </c>
      <c r="B22" s="217"/>
      <c r="C22" s="217"/>
      <c r="D22" s="217"/>
      <c r="E22" s="217"/>
      <c r="F22" s="217"/>
      <c r="G22" s="67">
        <v>15</v>
      </c>
      <c r="H22" s="68">
        <v>-875170</v>
      </c>
      <c r="I22" s="68">
        <v>698817</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-1490885</v>
      </c>
      <c r="I24" s="70">
        <f>I18+I19</f>
        <v>457920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-1490885</v>
      </c>
      <c r="I27" s="70">
        <f>I24+I25+I26</f>
        <v>457920</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168046</v>
      </c>
      <c r="I34" s="71">
        <v>344511</v>
      </c>
    </row>
    <row r="35" spans="1:9" ht="26.45" customHeight="1" x14ac:dyDescent="0.2">
      <c r="A35" s="239" t="s">
        <v>196</v>
      </c>
      <c r="B35" s="239"/>
      <c r="C35" s="239"/>
      <c r="D35" s="239"/>
      <c r="E35" s="239"/>
      <c r="F35" s="239"/>
      <c r="G35" s="69">
        <v>27</v>
      </c>
      <c r="H35" s="72">
        <f>H29+H30+H31+H32+H33+H34</f>
        <v>168046</v>
      </c>
      <c r="I35" s="72">
        <f>I29+I30+I31+I32+I33+I34</f>
        <v>344511</v>
      </c>
    </row>
    <row r="36" spans="1:9" ht="22.9" customHeight="1" x14ac:dyDescent="0.2">
      <c r="A36" s="182" t="s">
        <v>197</v>
      </c>
      <c r="B36" s="182"/>
      <c r="C36" s="182"/>
      <c r="D36" s="182"/>
      <c r="E36" s="182"/>
      <c r="F36" s="182"/>
      <c r="G36" s="67">
        <v>28</v>
      </c>
      <c r="H36" s="71">
        <v>-341370</v>
      </c>
      <c r="I36" s="71">
        <v>-1388747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-653411</v>
      </c>
    </row>
    <row r="41" spans="1:9" ht="24" customHeight="1" x14ac:dyDescent="0.2">
      <c r="A41" s="239" t="s">
        <v>202</v>
      </c>
      <c r="B41" s="239"/>
      <c r="C41" s="239"/>
      <c r="D41" s="239"/>
      <c r="E41" s="239"/>
      <c r="F41" s="239"/>
      <c r="G41" s="69">
        <v>33</v>
      </c>
      <c r="H41" s="72">
        <f>H36+H37+H38+H39+H40</f>
        <v>-341370</v>
      </c>
      <c r="I41" s="72">
        <f>I36+I37+I38+I39+I40</f>
        <v>-2042158</v>
      </c>
    </row>
    <row r="42" spans="1:9" ht="29.45" customHeight="1" x14ac:dyDescent="0.2">
      <c r="A42" s="244" t="s">
        <v>203</v>
      </c>
      <c r="B42" s="244"/>
      <c r="C42" s="244"/>
      <c r="D42" s="244"/>
      <c r="E42" s="244"/>
      <c r="F42" s="244"/>
      <c r="G42" s="69">
        <v>34</v>
      </c>
      <c r="H42" s="72">
        <f>H35+H41</f>
        <v>-173324</v>
      </c>
      <c r="I42" s="72">
        <f>I35+I41</f>
        <v>-1697647</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598954</v>
      </c>
      <c r="I46" s="71">
        <v>306155</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598954</v>
      </c>
      <c r="I48" s="72">
        <f>I44+I45+I46+I47</f>
        <v>306155</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0</v>
      </c>
      <c r="I54" s="72">
        <f>I49+I50+I51+I52+I53</f>
        <v>0</v>
      </c>
    </row>
    <row r="55" spans="1:9" ht="29.45" customHeight="1" x14ac:dyDescent="0.2">
      <c r="A55" s="244" t="s">
        <v>215</v>
      </c>
      <c r="B55" s="244"/>
      <c r="C55" s="244"/>
      <c r="D55" s="244"/>
      <c r="E55" s="244"/>
      <c r="F55" s="244"/>
      <c r="G55" s="69">
        <v>46</v>
      </c>
      <c r="H55" s="72">
        <f>H48+H54</f>
        <v>598954</v>
      </c>
      <c r="I55" s="72">
        <f>I48+I54</f>
        <v>306155</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-1065255</v>
      </c>
      <c r="I57" s="72">
        <f>I27+I42+I55+I56</f>
        <v>-933572</v>
      </c>
    </row>
    <row r="58" spans="1:9" x14ac:dyDescent="0.2">
      <c r="A58" s="245" t="s">
        <v>218</v>
      </c>
      <c r="B58" s="245"/>
      <c r="C58" s="245"/>
      <c r="D58" s="245"/>
      <c r="E58" s="245"/>
      <c r="F58" s="245"/>
      <c r="G58" s="67">
        <v>49</v>
      </c>
      <c r="H58" s="71">
        <v>1765190</v>
      </c>
      <c r="I58" s="71">
        <v>4663380</v>
      </c>
    </row>
    <row r="59" spans="1:9" ht="31.15" customHeight="1" x14ac:dyDescent="0.2">
      <c r="A59" s="244" t="s">
        <v>219</v>
      </c>
      <c r="B59" s="244"/>
      <c r="C59" s="244"/>
      <c r="D59" s="244"/>
      <c r="E59" s="244"/>
      <c r="F59" s="244"/>
      <c r="G59" s="69">
        <v>50</v>
      </c>
      <c r="H59" s="72">
        <f>H57+H58</f>
        <v>699935</v>
      </c>
      <c r="I59" s="72">
        <f>I57+I58</f>
        <v>3729808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J13" sqref="J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47159261</v>
      </c>
      <c r="I7" s="33">
        <v>0</v>
      </c>
      <c r="J7" s="33">
        <v>446421</v>
      </c>
      <c r="K7" s="33">
        <v>1155</v>
      </c>
      <c r="L7" s="33">
        <v>1155</v>
      </c>
      <c r="M7" s="33">
        <v>0</v>
      </c>
      <c r="N7" s="33">
        <v>0</v>
      </c>
      <c r="O7" s="33">
        <v>0</v>
      </c>
      <c r="P7" s="33">
        <v>0</v>
      </c>
      <c r="Q7" s="33">
        <v>0</v>
      </c>
      <c r="R7" s="33">
        <v>0</v>
      </c>
      <c r="S7" s="33">
        <v>0</v>
      </c>
      <c r="T7" s="33">
        <v>0</v>
      </c>
      <c r="U7" s="33">
        <v>5955211</v>
      </c>
      <c r="V7" s="33">
        <v>3000148</v>
      </c>
      <c r="W7" s="34">
        <f>H7+I7+J7+K7-L7+M7+N7+O7+P7+Q7+R7+U7+V7+S7+T7</f>
        <v>56561041</v>
      </c>
      <c r="X7" s="33">
        <v>0</v>
      </c>
      <c r="Y7" s="34">
        <f>W7+X7</f>
        <v>56561041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47159261</v>
      </c>
      <c r="I10" s="34">
        <f t="shared" ref="I10:Y10" si="2">I7+I8+I9</f>
        <v>0</v>
      </c>
      <c r="J10" s="34">
        <f t="shared" si="2"/>
        <v>446421</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5955211</v>
      </c>
      <c r="V10" s="34">
        <f t="shared" si="2"/>
        <v>3000148</v>
      </c>
      <c r="W10" s="34">
        <f t="shared" si="2"/>
        <v>56561041</v>
      </c>
      <c r="X10" s="34">
        <f t="shared" si="2"/>
        <v>0</v>
      </c>
      <c r="Y10" s="34">
        <f t="shared" si="2"/>
        <v>56561041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292173</v>
      </c>
      <c r="K19" s="33">
        <v>0</v>
      </c>
      <c r="L19" s="33">
        <v>0</v>
      </c>
      <c r="M19" s="33">
        <v>0</v>
      </c>
      <c r="N19" s="33">
        <v>0</v>
      </c>
      <c r="O19" s="33">
        <v>0</v>
      </c>
      <c r="P19" s="33">
        <v>0</v>
      </c>
      <c r="Q19" s="33">
        <v>0</v>
      </c>
      <c r="R19" s="33">
        <v>0</v>
      </c>
      <c r="S19" s="33">
        <v>0</v>
      </c>
      <c r="T19" s="33">
        <v>0</v>
      </c>
      <c r="U19" s="33">
        <v>789040</v>
      </c>
      <c r="V19" s="33">
        <v>-1609777</v>
      </c>
      <c r="W19" s="34">
        <f t="shared" si="3"/>
        <v>-528564</v>
      </c>
      <c r="X19" s="33">
        <v>0</v>
      </c>
      <c r="Y19" s="34">
        <f t="shared" si="4"/>
        <v>-528564</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47159261</v>
      </c>
      <c r="I30" s="36">
        <f t="shared" ref="I30:Y30" si="5">SUM(I10:I29)</f>
        <v>0</v>
      </c>
      <c r="J30" s="36">
        <f t="shared" si="5"/>
        <v>738594</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6744251</v>
      </c>
      <c r="V30" s="36">
        <f t="shared" si="5"/>
        <v>1390371</v>
      </c>
      <c r="W30" s="36">
        <f t="shared" si="5"/>
        <v>56032477</v>
      </c>
      <c r="X30" s="36">
        <f t="shared" si="5"/>
        <v>0</v>
      </c>
      <c r="Y30" s="36">
        <f t="shared" si="5"/>
        <v>56032477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292173</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789040</v>
      </c>
      <c r="V32" s="34">
        <f t="shared" si="6"/>
        <v>-1609777</v>
      </c>
      <c r="W32" s="34">
        <f t="shared" si="6"/>
        <v>-528564</v>
      </c>
      <c r="X32" s="34">
        <f t="shared" si="6"/>
        <v>0</v>
      </c>
      <c r="Y32" s="34">
        <f t="shared" si="6"/>
        <v>-528564</v>
      </c>
    </row>
    <row r="33" spans="1:25" ht="31.5" customHeight="1" x14ac:dyDescent="0.2">
      <c r="A33" s="291" t="s">
        <v>428</v>
      </c>
      <c r="B33" s="291"/>
      <c r="C33" s="291"/>
      <c r="D33" s="291"/>
      <c r="E33" s="291"/>
      <c r="F33" s="291"/>
      <c r="G33" s="7">
        <v>26</v>
      </c>
      <c r="H33" s="34">
        <f>H11+H32</f>
        <v>0</v>
      </c>
      <c r="I33" s="34">
        <f t="shared" ref="I33:Y33" si="8">I11+I32</f>
        <v>0</v>
      </c>
      <c r="J33" s="34">
        <f t="shared" si="8"/>
        <v>292173</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789040</v>
      </c>
      <c r="V33" s="34">
        <f t="shared" si="8"/>
        <v>-1609777</v>
      </c>
      <c r="W33" s="34">
        <f t="shared" si="8"/>
        <v>-528564</v>
      </c>
      <c r="X33" s="34">
        <f t="shared" si="8"/>
        <v>0</v>
      </c>
      <c r="Y33" s="34">
        <f t="shared" si="8"/>
        <v>-528564</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47159261</v>
      </c>
      <c r="I36" s="33">
        <v>0</v>
      </c>
      <c r="J36" s="33">
        <v>738594</v>
      </c>
      <c r="K36" s="33">
        <v>1155</v>
      </c>
      <c r="L36" s="33">
        <v>1155</v>
      </c>
      <c r="M36" s="33">
        <v>0</v>
      </c>
      <c r="N36" s="33">
        <v>0</v>
      </c>
      <c r="O36" s="33">
        <v>0</v>
      </c>
      <c r="P36" s="33">
        <v>0</v>
      </c>
      <c r="Q36" s="33">
        <v>0</v>
      </c>
      <c r="R36" s="33">
        <v>0</v>
      </c>
      <c r="S36" s="33">
        <v>0</v>
      </c>
      <c r="T36" s="33">
        <v>0</v>
      </c>
      <c r="U36" s="33">
        <v>6744251</v>
      </c>
      <c r="V36" s="33">
        <v>1390371</v>
      </c>
      <c r="W36" s="37">
        <f>H36+I36+J36+K36-L36+M36+N36+O36+P36+Q36+R36+U36+V36+S36+T36</f>
        <v>56032477</v>
      </c>
      <c r="X36" s="33">
        <v>0</v>
      </c>
      <c r="Y36" s="37">
        <f t="shared" ref="Y36:Y38" si="12">W36+X36</f>
        <v>56032477</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47159261</v>
      </c>
      <c r="I39" s="34">
        <f t="shared" ref="I39:Y39" si="14">I36+I37+I38</f>
        <v>0</v>
      </c>
      <c r="J39" s="34">
        <f t="shared" si="14"/>
        <v>738594</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6744251</v>
      </c>
      <c r="V39" s="34">
        <f t="shared" si="14"/>
        <v>1390371</v>
      </c>
      <c r="W39" s="34">
        <f t="shared" si="14"/>
        <v>56032477</v>
      </c>
      <c r="X39" s="34">
        <f t="shared" si="14"/>
        <v>0</v>
      </c>
      <c r="Y39" s="34">
        <f t="shared" si="14"/>
        <v>56032477</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-1</v>
      </c>
      <c r="I48" s="33">
        <v>1</v>
      </c>
      <c r="J48" s="33">
        <v>69519</v>
      </c>
      <c r="K48" s="33">
        <v>0</v>
      </c>
      <c r="L48" s="33">
        <v>0</v>
      </c>
      <c r="M48" s="33">
        <v>0</v>
      </c>
      <c r="N48" s="33">
        <v>0</v>
      </c>
      <c r="O48" s="33">
        <v>0</v>
      </c>
      <c r="P48" s="33">
        <v>0</v>
      </c>
      <c r="Q48" s="33">
        <v>0</v>
      </c>
      <c r="R48" s="33">
        <v>0</v>
      </c>
      <c r="S48" s="33">
        <v>0</v>
      </c>
      <c r="T48" s="33">
        <v>0</v>
      </c>
      <c r="U48" s="33">
        <v>1320853</v>
      </c>
      <c r="V48" s="33">
        <v>-1127865</v>
      </c>
      <c r="W48" s="37">
        <f t="shared" si="15"/>
        <v>262507</v>
      </c>
      <c r="X48" s="33">
        <v>0</v>
      </c>
      <c r="Y48" s="37">
        <f t="shared" si="16"/>
        <v>262507</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47159260</v>
      </c>
      <c r="I59" s="36">
        <f t="shared" ref="I59:Y59" si="17">SUM(I39:I58)</f>
        <v>1</v>
      </c>
      <c r="J59" s="36">
        <f t="shared" si="17"/>
        <v>808113</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8065104</v>
      </c>
      <c r="V59" s="36">
        <f t="shared" si="17"/>
        <v>262506</v>
      </c>
      <c r="W59" s="36">
        <f t="shared" si="17"/>
        <v>56294984</v>
      </c>
      <c r="X59" s="36">
        <f t="shared" si="17"/>
        <v>0</v>
      </c>
      <c r="Y59" s="36">
        <f t="shared" si="17"/>
        <v>56294984</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-1</v>
      </c>
      <c r="I61" s="37">
        <f t="shared" ref="I61:Y61" si="18">SUM(I41:I49)</f>
        <v>1</v>
      </c>
      <c r="J61" s="37">
        <f t="shared" si="18"/>
        <v>69519</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1320853</v>
      </c>
      <c r="V61" s="37">
        <f t="shared" si="18"/>
        <v>-1127865</v>
      </c>
      <c r="W61" s="37">
        <f t="shared" si="18"/>
        <v>262507</v>
      </c>
      <c r="X61" s="37">
        <f t="shared" si="18"/>
        <v>0</v>
      </c>
      <c r="Y61" s="37">
        <f t="shared" si="18"/>
        <v>262507</v>
      </c>
    </row>
    <row r="62" spans="1:25" ht="27.75" customHeight="1" x14ac:dyDescent="0.2">
      <c r="A62" s="291" t="s">
        <v>435</v>
      </c>
      <c r="B62" s="291"/>
      <c r="C62" s="291"/>
      <c r="D62" s="291"/>
      <c r="E62" s="291"/>
      <c r="F62" s="291"/>
      <c r="G62" s="7">
        <v>53</v>
      </c>
      <c r="H62" s="37">
        <f>H40+H61</f>
        <v>-1</v>
      </c>
      <c r="I62" s="37">
        <f t="shared" ref="I62:Y62" si="20">I40+I61</f>
        <v>1</v>
      </c>
      <c r="J62" s="37">
        <f t="shared" si="20"/>
        <v>69519</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1320853</v>
      </c>
      <c r="V62" s="37">
        <f t="shared" si="20"/>
        <v>-1127865</v>
      </c>
      <c r="W62" s="37">
        <f t="shared" si="20"/>
        <v>262507</v>
      </c>
      <c r="X62" s="37">
        <f t="shared" si="20"/>
        <v>0</v>
      </c>
      <c r="Y62" s="37">
        <f t="shared" si="20"/>
        <v>262507</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2024-04-30T10:06:02Z</cp:lastPrinted>
  <dcterms:created xsi:type="dcterms:W3CDTF">2008-10-17T11:51:54Z</dcterms:created>
  <dcterms:modified xsi:type="dcterms:W3CDTF">2024-04-30T10:06:06Z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