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4/30.06.2024/KUTJEVO 30.06.2024/"/>
    </mc:Choice>
  </mc:AlternateContent>
  <xr:revisionPtr revIDLastSave="6" documentId="13_ncr:1_{9744A1A0-4651-41AC-8F51-05604D73DBD1}" xr6:coauthVersionLast="47" xr6:coauthVersionMax="47" xr10:uidLastSave="{22A633BE-B848-4BA6-A3E9-BDEA2CDF69B3}"/>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<sst xmlns="http://schemas.openxmlformats.org/spreadsheetml/2006/main" count="536" uniqueCount="470">
  <si>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</si>
  <si>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</si>
  <si>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</si>
  <si>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</si>
  <si>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</si>
  <si>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</si>
  <si>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</si>
  <si>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</si>
  <si>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</si>
  <si>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</si>
  <si>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</si>
  <si>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</si>
  <si>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</si>
  <si>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</si>
  <si>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</si>
  <si>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</si>
  <si>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</si>
  <si>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</si>
  <si>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</si>
  <si>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</si>
  <si>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</si>
  <si>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</si>
  <si>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</si>
  <si>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</si>
  <si>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</si>
  <si>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</si>
  <si>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</si>
  <si>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</si>
  <si>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</si>
  <si>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</si>
  <si>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</si>
  <si>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</si>
  <si>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</si>
  <si>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</si>
  <si>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</si>
  <si>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</si>
  <si>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</si>
  <si>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</si>
  <si>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</si>
  <si>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</si>
  <si>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</si>
  <si>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</si>
  <si>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</si>
  <si>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</si>
  <si>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</si>
  <si>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</si>
  <si>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</si>
  <si>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</si>
  <si>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</si>
  <si>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</si>
  <si>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</si>
  <si>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</si>
  <si>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</si>
  <si>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</si>
  <si>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</si>
  <si>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</si>
  <si>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</si>
  <si>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</si>
  <si>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</si>
  <si>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</si>
  <si>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</si>
  <si>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</si>
  <si>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</si>
  <si>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</si>
  <si>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</si>
  <si>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</si>
  <si>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</si>
  <si>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</si>
  <si>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</si>
  <si>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</si>
  <si>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</si>
  <si>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</si>
  <si>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</si>
  <si>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</si>
  <si>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</si>
  <si>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</si>
  <si>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</si>
  <si>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</si>
  <si>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</si>
  <si>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</si>
  <si>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</si>
  <si>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</si>
  <si>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</si>
  <si>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</si>
  <si>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</si>
  <si>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</si>
  <si>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</si>
  <si>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</si>
  <si>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</si>
  <si>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</si>
  <si>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</si>
  <si>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</si>
  <si>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</si>
  <si>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</si>
  <si>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</si>
  <si>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</si>
  <si>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</si>
  <si>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</si>
  <si>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</si>
  <si>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</si>
  <si>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</si>
  <si>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</si>
  <si>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</si>
  <si>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</si>
  <si>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</si>
  <si>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</si>
  <si>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</si>
  <si>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</si>
  <si>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</si>
  <si>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</si>
  <si>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</si>
  <si>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</si>
  <si>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</si>
  <si>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</si>
  <si>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</si>
  <si>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</si>
  <si>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</si>
  <si>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</si>
  <si>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</si>
  <si>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</si>
  <si>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</si>
  <si>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</si>
  <si>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</si>
  <si>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</si>
  <si>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</si>
  <si>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</si>
  <si>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</si>
  <si>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</si>
  <si>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</si>
  <si>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</si>
  <si>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</si>
  <si>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</si>
  <si>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</si>
  <si>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</si>
  <si>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</si>
  <si>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</si>
  <si>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</si>
  <si>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</si>
  <si>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</si>
  <si>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</si>
  <si>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</si>
  <si>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</si>
  <si>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</si>
  <si>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</si>
  <si>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</si>
  <si>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</si>
  <si>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</si>
  <si>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</si>
  <si>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</si>
  <si>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</si>
  <si>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</si>
  <si>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</si>
  <si>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</si>
  <si>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</si>
  <si>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</si>
  <si>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</si>
  <si>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</si>
  <si>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</si>
  <si>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</si>
  <si>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</si>
  <si>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</si>
  <si>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</si>
  <si>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</si>
  <si>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</si>
  <si>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</si>
  <si>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</si>
  <si>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</si>
  <si>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</si>
  <si>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</si>
  <si>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</si>
  <si>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</si>
  <si>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</si>
  <si>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</si>
  <si>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</si>
  <si>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</si>
  <si>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</si>
  <si>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</si>
  <si>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</si>
  <si>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</si>
  <si>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</si>
  <si>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</si>
  <si>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</si>
  <si>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</si>
  <si>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</si>
  <si>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</si>
  <si>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</si>
  <si>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</si>
  <si>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</si>
  <si>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</si>
  <si>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</si>
  <si>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</si>
  <si>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</si>
  <si>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</si>
  <si>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</si>
  <si>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</si>
  <si>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</si>
  <si>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</si>
  <si>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</si>
  <si>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</si>
  <si>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</si>
  <si>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</si>
  <si>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</si>
  <si>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</si>
  <si>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</si>
  <si>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</si>
  <si>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</si>
  <si>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</si>
  <si>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</si>
  <si>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</si>
  <si>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</si>
  <si>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</si>
  <si>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</si>
  <si>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</si>
  <si>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</si>
  <si>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</si>
  <si>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</si>
  <si>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</si>
  <si>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</si>
  <si>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</si>
  <si>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</si>
  <si>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</si>
  <si>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</si>
  <si>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</si>
  <si>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</si>
  <si>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</si>
  <si>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</si>
  <si>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</si>
  <si>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</si>
  <si>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</si>
  <si>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</si>
  <si>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</si>
  <si>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</si>
  <si>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</si>
  <si>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</si>
  <si>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</si>
  <si>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</si>
  <si>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</si>
  <si>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</si>
  <si>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</si>
  <si>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</si>
  <si>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</si>
  <si>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</si>
  <si>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</si>
  <si>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</si>
  <si>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</si>
  <si>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</si>
  <si>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</si>
  <si>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</si>
  <si>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</si>
  <si>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</si>
  <si>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</si>
  <si>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</si>
  <si>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</si>
  <si>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</si>
  <si>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</si>
  <si>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</si>
  <si>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</si>
  <si>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</si>
  <si>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</si>
  <si>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</si>
  <si>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</si>
  <si>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</si>
  <si>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</si>
  <si>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</si>
  <si>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</si>
  <si>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</si>
  <si>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</si>
  <si>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</si>
  <si>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</si>
  <si>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</si>
  <si>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</si>
  <si>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</si>
  <si>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</si>
  <si>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</si>
  <si>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</si>
  <si>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</si>
  <si>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</si>
  <si>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</si>
  <si>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</si>
  <si>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</si>
  <si>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</si>
  <si>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</si>
  <si>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</si>
  <si>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</si>
  <si>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</si>
  <si>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</si>
  <si>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</si>
  <si>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</si>
  <si>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</si>
  <si>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</si>
  <si>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</si>
  <si>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</si>
  <si>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</si>
  <si>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</si>
  <si>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</si>
  <si>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</si>
  <si>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</si>
  <si>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</si>
  <si>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</si>
  <si>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</si>
  <si>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</si>
  <si>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</si>
  <si>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</si>
  <si>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</si>
  <si>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</si>
  <si>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</si>
  <si>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</si>
  <si>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</si>
  <si>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</si>
  <si>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</si>
  <si>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</si>
  <si>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</si>
  <si>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</si>
  <si>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</si>
  <si>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</si>
  <si>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</si>
  <si>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</si>
  <si>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</si>
  <si>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</si>
  <si>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</si>
  <si>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</si>
  <si>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</si>
  <si>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</si>
  <si>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</si>
  <si>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</si>
  <si>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</si>
  <si>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</si>
  <si>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</si>
  <si>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</si>
  <si>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</si>
  <si>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</si>
  <si>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</si>
  <si>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</si>
  <si>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</si>
  <si>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</si>
  <si>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</si>
  <si>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</si>
  <si>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</si>
  <si>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</si>
  <si>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</si>
  <si>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</si>
  <si>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</si>
  <si>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</si>
  <si>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</si>
  <si>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</si>
  <si>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</si>
  <si>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</si>
  <si>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</si>
  <si>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</si>
  <si>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</si>
  <si>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</si>
  <si>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</si>
  <si>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</si>
  <si>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</si>
  <si>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</si>
  <si>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</si>
  <si>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</si>
  <si>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</si>
  <si>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</si>
  <si>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</si>
  <si>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</si>
  <si>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</si>
  <si>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</si>
  <si>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</si>
  <si>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</si>
  <si>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</si>
  <si>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</si>
  <si>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</si>
  <si>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</si>
  <si>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</si>
  <si>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</si>
  <si>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</si>
  <si>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</si>
  <si>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</si>
  <si>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</si>
  <si>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</si>
  <si>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</si>
  <si>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</si>
  <si>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</si>
  <si>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</si>
  <si>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</si>
  <si>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</si>
  <si>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</si>
  <si>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</si>
  <si>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</si>
  <si>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</si>
  <si>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</si>
  <si>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</si>
  <si>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</si>
  <si>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</si>
  <si>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</si>
  <si>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</si>
  <si>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</si>
  <si>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</si>
  <si>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</si>
  <si>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</si>
  <si>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</si>
  <si>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</si>
  <si>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</si>
  <si>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</si>
  <si>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</si>
  <si>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</si>
  <si>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</si>
  <si>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</si>
  <si>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</si>
  <si>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</si>
  <si>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</si>
  <si>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</si>
  <si>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</si>
  <si>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</si>
  <si>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</si>
  <si>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</si>
  <si>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</si>
  <si>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</si>
  <si>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</si>
  <si>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</si>
  <si>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</si>
  <si>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</si>
  <si>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</si>
  <si>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</si>
  <si>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</si>
  <si>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</si>
  <si>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</si>
  <si>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</si>
  <si>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</si>
  <si>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</si>
  <si>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</si>
  <si>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</si>
  <si>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</si>
  <si>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</si>
  <si>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</si>
  <si>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</si>
  <si>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</si>
  <si>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</si>
  <si>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</si>
  <si>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</si>
  <si>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</si>
  <si>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</si>
  <si>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</si>
  <si>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</si>
  <si>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</si>
  <si>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</si>
  <si>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</si>
  <si>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</si>
  <si>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</si>
  <si>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</si>
  <si>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</si>
  <si>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</si>
  <si>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</si>
  <si>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</si>
  <si>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</si>
  <si>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</si>
  <si>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</si>
  <si>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</si>
  <si>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</si>
  <si>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</si>
  <si>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</si>
  <si>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</si>
  <si>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</si>
  <si>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</si>
  <si>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</si>
  <si>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</si>
  <si>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</si>
  <si>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Obveznik: Kutjevo d.d. nekonsolidirano</t>
  </si>
  <si>
    <t>u razdoblju 01.01.2024 do 30.06.2024</t>
  </si>
  <si>
    <t>UHY Rudan d.o.o.</t>
  </si>
  <si>
    <t>Dragan Rudan</t>
  </si>
  <si>
    <t>stanje na dan 30.06.2024</t>
  </si>
  <si>
    <t>u razdoblju 01.01.2024. do 30.06.2024.</t>
  </si>
  <si>
    <t>BILJEŠKE UZ FINANCIJSKE IZVJEŠTAJE - TFI
(koji se sastavljaju za tromjesečna razdoblja)
Naziv izdavatelja:  Kutjevo d.d. nekonsolidirano
OIB:   21918659912
Izvještajno razdoblje: 01.01.2024.-30.06.2024.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663.076 € kn zbog povećanja plaća zaposlenih.
5. Poduzeće ima dugoročne kredite sa rokom dospijeća do pet godina.
6. Prosječan broj zaposlenih tijekom tekućeg razdoblja iznosi 520.
7. Nismo kapitalizirali trošak plaća.
8. U bilanci nisu priznata rezerviranja za odgođeni porez, stanja odgođenog poreza na kraju poslovne godine i kretanja tih stanja tijekom poslovne godine.
9. Podatak dostavljamo u okviru konsolidiranog TFI.
10. Nominalna vrijednost je bez nominalne vrijednosti.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</si>
</sst>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R13" sqref="R13"/>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45473</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454</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34340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520</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465</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466</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25" sqref="I2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467</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463</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42377004</v>
      </c>
      <c r="I9" s="120">
        <f>I10+I17+I27+I38+I43</f>
        <v>43003017</v>
      </c>
    </row>
    <row r="10" spans="1:9" ht="12.75" customHeight="1" x14ac:dyDescent="0.2">
      <c r="A10" s="183" t="s">
        <v>5</v>
      </c>
      <c r="B10" s="183"/>
      <c r="C10" s="183"/>
      <c r="D10" s="183"/>
      <c r="E10" s="183"/>
      <c r="F10" s="183"/>
      <c r="G10" s="12">
        <v>3</v>
      </c>
      <c r="H10" s="120">
        <f>H11+H12+H13+H14+H15+H16</f>
        <v>0</v>
      </c>
      <c r="I10" s="120">
        <f>I11+I12+I13+I14+I15+I16</f>
        <v>0</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28891571</v>
      </c>
      <c r="I17" s="120">
        <f>I18+I19+I20+I21+I22+I23+I24+I25+I26</f>
        <v>29592354</v>
      </c>
    </row>
    <row r="18" spans="1:9" ht="12.75" customHeight="1" x14ac:dyDescent="0.2">
      <c r="A18" s="182" t="s">
        <v>13</v>
      </c>
      <c r="B18" s="182"/>
      <c r="C18" s="182"/>
      <c r="D18" s="182"/>
      <c r="E18" s="182"/>
      <c r="F18" s="182"/>
      <c r="G18" s="11">
        <v>11</v>
      </c>
      <c r="H18" s="18">
        <v>2616795</v>
      </c>
      <c r="I18" s="18">
        <v>2589069</v>
      </c>
    </row>
    <row r="19" spans="1:9" ht="12.75" customHeight="1" x14ac:dyDescent="0.2">
      <c r="A19" s="182" t="s">
        <v>14</v>
      </c>
      <c r="B19" s="182"/>
      <c r="C19" s="182"/>
      <c r="D19" s="182"/>
      <c r="E19" s="182"/>
      <c r="F19" s="182"/>
      <c r="G19" s="11">
        <v>12</v>
      </c>
      <c r="H19" s="18">
        <v>8853275</v>
      </c>
      <c r="I19" s="18">
        <v>8803116</v>
      </c>
    </row>
    <row r="20" spans="1:9" ht="12.75" customHeight="1" x14ac:dyDescent="0.2">
      <c r="A20" s="182" t="s">
        <v>15</v>
      </c>
      <c r="B20" s="182"/>
      <c r="C20" s="182"/>
      <c r="D20" s="182"/>
      <c r="E20" s="182"/>
      <c r="F20" s="182"/>
      <c r="G20" s="11">
        <v>13</v>
      </c>
      <c r="H20" s="18">
        <v>5711831</v>
      </c>
      <c r="I20" s="18">
        <v>5597732</v>
      </c>
    </row>
    <row r="21" spans="1:9" ht="12.75" customHeight="1" x14ac:dyDescent="0.2">
      <c r="A21" s="182" t="s">
        <v>16</v>
      </c>
      <c r="B21" s="182"/>
      <c r="C21" s="182"/>
      <c r="D21" s="182"/>
      <c r="E21" s="182"/>
      <c r="F21" s="182"/>
      <c r="G21" s="11">
        <v>14</v>
      </c>
      <c r="H21" s="18">
        <v>580958</v>
      </c>
      <c r="I21" s="18">
        <v>578235</v>
      </c>
    </row>
    <row r="22" spans="1:9" ht="12.75" customHeight="1" x14ac:dyDescent="0.2">
      <c r="A22" s="182" t="s">
        <v>17</v>
      </c>
      <c r="B22" s="182"/>
      <c r="C22" s="182"/>
      <c r="D22" s="182"/>
      <c r="E22" s="182"/>
      <c r="F22" s="182"/>
      <c r="G22" s="11">
        <v>15</v>
      </c>
      <c r="H22" s="18">
        <v>4963829</v>
      </c>
      <c r="I22" s="18">
        <v>4927410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5967883</v>
      </c>
      <c r="I24" s="18">
        <v>7096792</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197000</v>
      </c>
      <c r="I26" s="18">
        <v>0</v>
      </c>
    </row>
    <row r="27" spans="1:9" ht="12.75" customHeight="1" x14ac:dyDescent="0.2">
      <c r="A27" s="183" t="s">
        <v>22</v>
      </c>
      <c r="B27" s="183"/>
      <c r="C27" s="183"/>
      <c r="D27" s="183"/>
      <c r="E27" s="183"/>
      <c r="F27" s="183"/>
      <c r="G27" s="12">
        <v>20</v>
      </c>
      <c r="H27" s="120">
        <f>SUM(H28:H37)</f>
        <v>13485433</v>
      </c>
      <c r="I27" s="120">
        <f>SUM(I28:I37)</f>
        <v>13410663</v>
      </c>
    </row>
    <row r="28" spans="1:9" ht="12.75" customHeight="1" x14ac:dyDescent="0.2">
      <c r="A28" s="182" t="s">
        <v>23</v>
      </c>
      <c r="B28" s="182"/>
      <c r="C28" s="182"/>
      <c r="D28" s="182"/>
      <c r="E28" s="182"/>
      <c r="F28" s="182"/>
      <c r="G28" s="11">
        <v>21</v>
      </c>
      <c r="H28" s="18">
        <v>12426802</v>
      </c>
      <c r="I28" s="18">
        <v>12426801</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1046766</v>
      </c>
      <c r="I30" s="18">
        <v>971997</v>
      </c>
    </row>
    <row r="31" spans="1:9" ht="24" customHeight="1" x14ac:dyDescent="0.2">
      <c r="A31" s="182" t="s">
        <v>26</v>
      </c>
      <c r="B31" s="182"/>
      <c r="C31" s="182"/>
      <c r="D31" s="182"/>
      <c r="E31" s="182"/>
      <c r="F31" s="182"/>
      <c r="G31" s="11">
        <v>24</v>
      </c>
      <c r="H31" s="18">
        <v>3902</v>
      </c>
      <c r="I31" s="18">
        <v>3902</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7963</v>
      </c>
      <c r="I35" s="18">
        <v>7963</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35358288</v>
      </c>
      <c r="I44" s="120">
        <f>I45+I53+I60+I70</f>
        <v>35062027</v>
      </c>
    </row>
    <row r="45" spans="1:9" ht="12.75" customHeight="1" x14ac:dyDescent="0.2">
      <c r="A45" s="183" t="s">
        <v>39</v>
      </c>
      <c r="B45" s="183"/>
      <c r="C45" s="183"/>
      <c r="D45" s="183"/>
      <c r="E45" s="183"/>
      <c r="F45" s="183"/>
      <c r="G45" s="12">
        <v>38</v>
      </c>
      <c r="H45" s="120">
        <f>SUM(H46:H52)</f>
        <v>24619031</v>
      </c>
      <c r="I45" s="120">
        <f>SUM(I46:I52)</f>
        <v>22515291</v>
      </c>
    </row>
    <row r="46" spans="1:9" ht="12.75" customHeight="1" x14ac:dyDescent="0.2">
      <c r="A46" s="182" t="s">
        <v>40</v>
      </c>
      <c r="B46" s="182"/>
      <c r="C46" s="182"/>
      <c r="D46" s="182"/>
      <c r="E46" s="182"/>
      <c r="F46" s="182"/>
      <c r="G46" s="11">
        <v>39</v>
      </c>
      <c r="H46" s="18">
        <v>1184940</v>
      </c>
      <c r="I46" s="18">
        <v>2435325</v>
      </c>
    </row>
    <row r="47" spans="1:9" ht="12.75" customHeight="1" x14ac:dyDescent="0.2">
      <c r="A47" s="182" t="s">
        <v>41</v>
      </c>
      <c r="B47" s="182"/>
      <c r="C47" s="182"/>
      <c r="D47" s="182"/>
      <c r="E47" s="182"/>
      <c r="F47" s="182"/>
      <c r="G47" s="11">
        <v>40</v>
      </c>
      <c r="H47" s="18">
        <v>12226572</v>
      </c>
      <c r="I47" s="18">
        <v>13110846</v>
      </c>
    </row>
    <row r="48" spans="1:9" ht="12.75" customHeight="1" x14ac:dyDescent="0.2">
      <c r="A48" s="182" t="s">
        <v>42</v>
      </c>
      <c r="B48" s="182"/>
      <c r="C48" s="182"/>
      <c r="D48" s="182"/>
      <c r="E48" s="182"/>
      <c r="F48" s="182"/>
      <c r="G48" s="11">
        <v>41</v>
      </c>
      <c r="H48" s="18">
        <v>9112118</v>
      </c>
      <c r="I48" s="18">
        <v>4829841</v>
      </c>
    </row>
    <row r="49" spans="1:9" ht="12.75" customHeight="1" x14ac:dyDescent="0.2">
      <c r="A49" s="182" t="s">
        <v>43</v>
      </c>
      <c r="B49" s="182"/>
      <c r="C49" s="182"/>
      <c r="D49" s="182"/>
      <c r="E49" s="182"/>
      <c r="F49" s="182"/>
      <c r="G49" s="11">
        <v>42</v>
      </c>
      <c r="H49" s="18">
        <v>1352152</v>
      </c>
      <c r="I49" s="18">
        <v>1396031</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743249</v>
      </c>
      <c r="I51" s="18">
        <v>743248</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4941861</v>
      </c>
      <c r="I53" s="120">
        <f>SUM(I54:I59)</f>
        <v>8458233</v>
      </c>
    </row>
    <row r="54" spans="1:9" ht="12.75" customHeight="1" x14ac:dyDescent="0.2">
      <c r="A54" s="182" t="s">
        <v>48</v>
      </c>
      <c r="B54" s="182"/>
      <c r="C54" s="182"/>
      <c r="D54" s="182"/>
      <c r="E54" s="182"/>
      <c r="F54" s="182"/>
      <c r="G54" s="11">
        <v>47</v>
      </c>
      <c r="H54" s="18">
        <v>776774</v>
      </c>
      <c r="I54" s="18">
        <v>1576114</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4132911</v>
      </c>
      <c r="I56" s="18">
        <v>6764381</v>
      </c>
    </row>
    <row r="57" spans="1:9" ht="12.75" customHeight="1" x14ac:dyDescent="0.2">
      <c r="A57" s="182" t="s">
        <v>51</v>
      </c>
      <c r="B57" s="182"/>
      <c r="C57" s="182"/>
      <c r="D57" s="182"/>
      <c r="E57" s="182"/>
      <c r="F57" s="182"/>
      <c r="G57" s="11">
        <v>50</v>
      </c>
      <c r="H57" s="18">
        <v>7302</v>
      </c>
      <c r="I57" s="18">
        <v>13931</v>
      </c>
    </row>
    <row r="58" spans="1:9" ht="12.75" customHeight="1" x14ac:dyDescent="0.2">
      <c r="A58" s="182" t="s">
        <v>52</v>
      </c>
      <c r="B58" s="182"/>
      <c r="C58" s="182"/>
      <c r="D58" s="182"/>
      <c r="E58" s="182"/>
      <c r="F58" s="182"/>
      <c r="G58" s="11">
        <v>51</v>
      </c>
      <c r="H58" s="18">
        <v>24148</v>
      </c>
      <c r="I58" s="18">
        <v>102775</v>
      </c>
    </row>
    <row r="59" spans="1:9" ht="12.75" customHeight="1" x14ac:dyDescent="0.2">
      <c r="A59" s="182" t="s">
        <v>53</v>
      </c>
      <c r="B59" s="182"/>
      <c r="C59" s="182"/>
      <c r="D59" s="182"/>
      <c r="E59" s="182"/>
      <c r="F59" s="182"/>
      <c r="G59" s="11">
        <v>52</v>
      </c>
      <c r="H59" s="18">
        <v>726</v>
      </c>
      <c r="I59" s="18">
        <v>1032</v>
      </c>
    </row>
    <row r="60" spans="1:9" ht="12.75" customHeight="1" x14ac:dyDescent="0.2">
      <c r="A60" s="183" t="s">
        <v>54</v>
      </c>
      <c r="B60" s="183"/>
      <c r="C60" s="183"/>
      <c r="D60" s="183"/>
      <c r="E60" s="183"/>
      <c r="F60" s="183"/>
      <c r="G60" s="12">
        <v>53</v>
      </c>
      <c r="H60" s="120">
        <f>SUM(H61:H69)</f>
        <v>1134016</v>
      </c>
      <c r="I60" s="120">
        <f>SUM(I61:I69)</f>
        <v>515203</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1114128</v>
      </c>
      <c r="I63" s="18">
        <v>471538</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820</v>
      </c>
      <c r="I67" s="18">
        <v>24597</v>
      </c>
    </row>
    <row r="68" spans="1:9" ht="12.75" customHeight="1" x14ac:dyDescent="0.2">
      <c r="A68" s="182" t="s">
        <v>30</v>
      </c>
      <c r="B68" s="182"/>
      <c r="C68" s="182"/>
      <c r="D68" s="182"/>
      <c r="E68" s="182"/>
      <c r="F68" s="182"/>
      <c r="G68" s="11">
        <v>61</v>
      </c>
      <c r="H68" s="18">
        <v>19068</v>
      </c>
      <c r="I68" s="18">
        <v>19068</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4663380</v>
      </c>
      <c r="I70" s="18">
        <v>3573300</v>
      </c>
    </row>
    <row r="71" spans="1:9" ht="12.75" customHeight="1" x14ac:dyDescent="0.2">
      <c r="A71" s="198" t="s">
        <v>58</v>
      </c>
      <c r="B71" s="198"/>
      <c r="C71" s="198"/>
      <c r="D71" s="198"/>
      <c r="E71" s="198"/>
      <c r="F71" s="198"/>
      <c r="G71" s="11">
        <v>64</v>
      </c>
      <c r="H71" s="18">
        <v>243691</v>
      </c>
      <c r="I71" s="18">
        <v>331361</v>
      </c>
    </row>
    <row r="72" spans="1:9" ht="12.75" customHeight="1" x14ac:dyDescent="0.2">
      <c r="A72" s="184" t="s">
        <v>304</v>
      </c>
      <c r="B72" s="184"/>
      <c r="C72" s="184"/>
      <c r="D72" s="184"/>
      <c r="E72" s="184"/>
      <c r="F72" s="184"/>
      <c r="G72" s="12">
        <v>65</v>
      </c>
      <c r="H72" s="120">
        <f>H8+H9+H44+H71</f>
        <v>77978983</v>
      </c>
      <c r="I72" s="120">
        <f>I8+I9+I44+I71</f>
        <v>78396405</v>
      </c>
    </row>
    <row r="73" spans="1:9" ht="12.75" customHeight="1" x14ac:dyDescent="0.2">
      <c r="A73" s="198" t="s">
        <v>59</v>
      </c>
      <c r="B73" s="198"/>
      <c r="C73" s="198"/>
      <c r="D73" s="198"/>
      <c r="E73" s="198"/>
      <c r="F73" s="198"/>
      <c r="G73" s="11">
        <v>66</v>
      </c>
      <c r="H73" s="18">
        <v>17041968</v>
      </c>
      <c r="I73" s="18">
        <v>16213203</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56032477</v>
      </c>
      <c r="I75" s="121">
        <f>I76+I77+I78+I84+I85+I91+I94+I97</f>
        <v>57971196</v>
      </c>
    </row>
    <row r="76" spans="1:9" ht="12.75" customHeight="1" x14ac:dyDescent="0.2">
      <c r="A76" s="182" t="s">
        <v>61</v>
      </c>
      <c r="B76" s="182"/>
      <c r="C76" s="182"/>
      <c r="D76" s="182"/>
      <c r="E76" s="182"/>
      <c r="F76" s="182"/>
      <c r="G76" s="11">
        <v>68</v>
      </c>
      <c r="H76" s="18">
        <v>47159260</v>
      </c>
      <c r="I76" s="18">
        <v>47159260</v>
      </c>
    </row>
    <row r="77" spans="1:9" ht="12.75" customHeight="1" x14ac:dyDescent="0.2">
      <c r="A77" s="182" t="s">
        <v>62</v>
      </c>
      <c r="B77" s="182"/>
      <c r="C77" s="182"/>
      <c r="D77" s="182"/>
      <c r="E77" s="182"/>
      <c r="F77" s="182"/>
      <c r="G77" s="11">
        <v>69</v>
      </c>
      <c r="H77" s="18">
        <v>1</v>
      </c>
      <c r="I77" s="18">
        <v>1</v>
      </c>
    </row>
    <row r="78" spans="1:9" ht="12.75" customHeight="1" x14ac:dyDescent="0.2">
      <c r="A78" s="183" t="s">
        <v>63</v>
      </c>
      <c r="B78" s="183"/>
      <c r="C78" s="183"/>
      <c r="D78" s="183"/>
      <c r="E78" s="183"/>
      <c r="F78" s="183"/>
      <c r="G78" s="12">
        <v>70</v>
      </c>
      <c r="H78" s="121">
        <f>SUM(H79:H83)</f>
        <v>738594</v>
      </c>
      <c r="I78" s="121">
        <f>SUM(I79:I83)</f>
        <v>808113</v>
      </c>
    </row>
    <row r="79" spans="1:9" ht="12.75" customHeight="1" x14ac:dyDescent="0.2">
      <c r="A79" s="182" t="s">
        <v>64</v>
      </c>
      <c r="B79" s="182"/>
      <c r="C79" s="182"/>
      <c r="D79" s="182"/>
      <c r="E79" s="182"/>
      <c r="F79" s="182"/>
      <c r="G79" s="11">
        <v>71</v>
      </c>
      <c r="H79" s="18">
        <v>738594</v>
      </c>
      <c r="I79" s="18">
        <v>808113</v>
      </c>
    </row>
    <row r="80" spans="1:9" ht="12.75" customHeight="1" x14ac:dyDescent="0.2">
      <c r="A80" s="182" t="s">
        <v>65</v>
      </c>
      <c r="B80" s="182"/>
      <c r="C80" s="182"/>
      <c r="D80" s="182"/>
      <c r="E80" s="182"/>
      <c r="F80" s="182"/>
      <c r="G80" s="11">
        <v>72</v>
      </c>
      <c r="H80" s="18">
        <v>1155</v>
      </c>
      <c r="I80" s="18">
        <v>1155</v>
      </c>
    </row>
    <row r="81" spans="1:9" ht="12.75" customHeight="1" x14ac:dyDescent="0.2">
      <c r="A81" s="182" t="s">
        <v>66</v>
      </c>
      <c r="B81" s="182"/>
      <c r="C81" s="182"/>
      <c r="D81" s="182"/>
      <c r="E81" s="182"/>
      <c r="F81" s="182"/>
      <c r="G81" s="11">
        <v>73</v>
      </c>
      <c r="H81" s="18">
        <v>-1155</v>
      </c>
      <c r="I81" s="18">
        <v>-1155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6744251</v>
      </c>
      <c r="I91" s="120">
        <f>I92-I93</f>
        <v>8065104</v>
      </c>
    </row>
    <row r="92" spans="1:9" ht="12.75" customHeight="1" x14ac:dyDescent="0.2">
      <c r="A92" s="182" t="s">
        <v>72</v>
      </c>
      <c r="B92" s="182"/>
      <c r="C92" s="182"/>
      <c r="D92" s="182"/>
      <c r="E92" s="182"/>
      <c r="F92" s="182"/>
      <c r="G92" s="11">
        <v>84</v>
      </c>
      <c r="H92" s="18">
        <v>6744251</v>
      </c>
      <c r="I92" s="18">
        <v>8065104</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1390371</v>
      </c>
      <c r="I94" s="120">
        <f>I95-I96</f>
        <v>1938718</v>
      </c>
    </row>
    <row r="95" spans="1:9" ht="12.75" customHeight="1" x14ac:dyDescent="0.2">
      <c r="A95" s="182" t="s">
        <v>74</v>
      </c>
      <c r="B95" s="182"/>
      <c r="C95" s="182"/>
      <c r="D95" s="182"/>
      <c r="E95" s="182"/>
      <c r="F95" s="182"/>
      <c r="G95" s="11">
        <v>87</v>
      </c>
      <c r="H95" s="18">
        <v>1390371</v>
      </c>
      <c r="I95" s="18">
        <v>1938718</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2216032</v>
      </c>
      <c r="I98" s="120">
        <f>SUM(I99:I104)</f>
        <v>1926607</v>
      </c>
    </row>
    <row r="99" spans="1:9" ht="12.75" customHeight="1" x14ac:dyDescent="0.2">
      <c r="A99" s="182" t="s">
        <v>77</v>
      </c>
      <c r="B99" s="182"/>
      <c r="C99" s="182"/>
      <c r="D99" s="182"/>
      <c r="E99" s="182"/>
      <c r="F99" s="182"/>
      <c r="G99" s="11">
        <v>91</v>
      </c>
      <c r="H99" s="18">
        <v>2009899</v>
      </c>
      <c r="I99" s="18">
        <v>1720473</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206133</v>
      </c>
      <c r="I101" s="18">
        <v>206134</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7127031</v>
      </c>
      <c r="I105" s="120">
        <f>SUM(I106:I116)</f>
        <v>7019123</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40018</v>
      </c>
      <c r="I110" s="18">
        <v>6340</v>
      </c>
    </row>
    <row r="111" spans="1:9" ht="12.75" customHeight="1" x14ac:dyDescent="0.2">
      <c r="A111" s="182" t="s">
        <v>88</v>
      </c>
      <c r="B111" s="182"/>
      <c r="C111" s="182"/>
      <c r="D111" s="182"/>
      <c r="E111" s="182"/>
      <c r="F111" s="182"/>
      <c r="G111" s="11">
        <v>103</v>
      </c>
      <c r="H111" s="18">
        <v>7087013</v>
      </c>
      <c r="I111" s="18">
        <v>7012783</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11101575</v>
      </c>
      <c r="I117" s="120">
        <f>SUM(I118:I131)</f>
        <v>10690400</v>
      </c>
    </row>
    <row r="118" spans="1:9" ht="12.75" customHeight="1" x14ac:dyDescent="0.2">
      <c r="A118" s="182" t="s">
        <v>83</v>
      </c>
      <c r="B118" s="182"/>
      <c r="C118" s="182"/>
      <c r="D118" s="182"/>
      <c r="E118" s="182"/>
      <c r="F118" s="182"/>
      <c r="G118" s="11">
        <v>110</v>
      </c>
      <c r="H118" s="18">
        <v>422983</v>
      </c>
      <c r="I118" s="18">
        <v>526559</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8303525</v>
      </c>
      <c r="I123" s="18">
        <v>4079762</v>
      </c>
    </row>
    <row r="124" spans="1:9" ht="12.75" customHeight="1" x14ac:dyDescent="0.2">
      <c r="A124" s="182" t="s">
        <v>89</v>
      </c>
      <c r="B124" s="182"/>
      <c r="C124" s="182"/>
      <c r="D124" s="182"/>
      <c r="E124" s="182"/>
      <c r="F124" s="182"/>
      <c r="G124" s="11">
        <v>116</v>
      </c>
      <c r="H124" s="18">
        <v>15302</v>
      </c>
      <c r="I124" s="18">
        <v>10322</v>
      </c>
    </row>
    <row r="125" spans="1:9" ht="12.75" customHeight="1" x14ac:dyDescent="0.2">
      <c r="A125" s="182" t="s">
        <v>90</v>
      </c>
      <c r="B125" s="182"/>
      <c r="C125" s="182"/>
      <c r="D125" s="182"/>
      <c r="E125" s="182"/>
      <c r="F125" s="182"/>
      <c r="G125" s="11">
        <v>117</v>
      </c>
      <c r="H125" s="18">
        <v>1416612</v>
      </c>
      <c r="I125" s="18">
        <v>4729534</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856775</v>
      </c>
      <c r="I127" s="18">
        <v>918168</v>
      </c>
    </row>
    <row r="128" spans="1:9" x14ac:dyDescent="0.2">
      <c r="A128" s="182" t="s">
        <v>95</v>
      </c>
      <c r="B128" s="182"/>
      <c r="C128" s="182"/>
      <c r="D128" s="182"/>
      <c r="E128" s="182"/>
      <c r="F128" s="182"/>
      <c r="G128" s="11">
        <v>120</v>
      </c>
      <c r="H128" s="18">
        <v>86378</v>
      </c>
      <c r="I128" s="18">
        <v>426055</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0</v>
      </c>
      <c r="I131" s="18">
        <v>0</v>
      </c>
    </row>
    <row r="132" spans="1:9" ht="22.15" customHeight="1" x14ac:dyDescent="0.2">
      <c r="A132" s="198" t="s">
        <v>99</v>
      </c>
      <c r="B132" s="198"/>
      <c r="C132" s="198"/>
      <c r="D132" s="198"/>
      <c r="E132" s="198"/>
      <c r="F132" s="198"/>
      <c r="G132" s="11">
        <v>124</v>
      </c>
      <c r="H132" s="18">
        <v>1501868</v>
      </c>
      <c r="I132" s="18">
        <v>789079</v>
      </c>
    </row>
    <row r="133" spans="1:9" ht="12.75" customHeight="1" x14ac:dyDescent="0.2">
      <c r="A133" s="184" t="s">
        <v>358</v>
      </c>
      <c r="B133" s="184"/>
      <c r="C133" s="184"/>
      <c r="D133" s="184"/>
      <c r="E133" s="184"/>
      <c r="F133" s="184"/>
      <c r="G133" s="12">
        <v>125</v>
      </c>
      <c r="H133" s="120">
        <f>H75+H98+H105+H117+H132</f>
        <v>77978983</v>
      </c>
      <c r="I133" s="120">
        <f>I75+I98+I105+I117+I132</f>
        <v>78396405</v>
      </c>
    </row>
    <row r="134" spans="1:9" x14ac:dyDescent="0.2">
      <c r="A134" s="198" t="s">
        <v>100</v>
      </c>
      <c r="B134" s="198"/>
      <c r="C134" s="198"/>
      <c r="D134" s="198"/>
      <c r="E134" s="198"/>
      <c r="F134" s="198"/>
      <c r="G134" s="11">
        <v>126</v>
      </c>
      <c r="H134" s="18">
        <v>17014968</v>
      </c>
      <c r="I134" s="18">
        <v>16213203</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P18" sqref="P1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464</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463</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24111220</v>
      </c>
      <c r="I8" s="52">
        <f>SUM(I9:I13)</f>
        <v>14138704</v>
      </c>
      <c r="J8" s="52">
        <f>SUM(J9:J13)</f>
        <v>22830113</v>
      </c>
      <c r="K8" s="52">
        <f>SUM(K9:K13)</f>
        <v>13018865</v>
      </c>
    </row>
    <row r="9" spans="1:11" ht="12.75" customHeight="1" x14ac:dyDescent="0.2">
      <c r="A9" s="182" t="s">
        <v>115</v>
      </c>
      <c r="B9" s="182"/>
      <c r="C9" s="182"/>
      <c r="D9" s="182"/>
      <c r="E9" s="182"/>
      <c r="F9" s="182"/>
      <c r="G9" s="11">
        <v>2</v>
      </c>
      <c r="H9" s="53">
        <v>1112645</v>
      </c>
      <c r="I9" s="53">
        <v>489697</v>
      </c>
      <c r="J9" s="53">
        <v>1042543</v>
      </c>
      <c r="K9" s="53">
        <v>477717</v>
      </c>
    </row>
    <row r="10" spans="1:11" ht="12.75" customHeight="1" x14ac:dyDescent="0.2">
      <c r="A10" s="182" t="s">
        <v>116</v>
      </c>
      <c r="B10" s="182"/>
      <c r="C10" s="182"/>
      <c r="D10" s="182"/>
      <c r="E10" s="182"/>
      <c r="F10" s="182"/>
      <c r="G10" s="11">
        <v>3</v>
      </c>
      <c r="H10" s="53">
        <v>21118675</v>
      </c>
      <c r="I10" s="53">
        <v>12077101</v>
      </c>
      <c r="J10" s="53">
        <v>20680790</v>
      </c>
      <c r="K10" s="53">
        <v>11865388</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61965</v>
      </c>
      <c r="I12" s="53">
        <v>32535</v>
      </c>
      <c r="J12" s="53">
        <v>68179</v>
      </c>
      <c r="K12" s="53">
        <v>36394</v>
      </c>
    </row>
    <row r="13" spans="1:11" ht="12.75" customHeight="1" x14ac:dyDescent="0.2">
      <c r="A13" s="182" t="s">
        <v>119</v>
      </c>
      <c r="B13" s="182"/>
      <c r="C13" s="182"/>
      <c r="D13" s="182"/>
      <c r="E13" s="182"/>
      <c r="F13" s="182"/>
      <c r="G13" s="11">
        <v>6</v>
      </c>
      <c r="H13" s="53">
        <v>1817935</v>
      </c>
      <c r="I13" s="53">
        <v>1539371</v>
      </c>
      <c r="J13" s="53">
        <v>1038601</v>
      </c>
      <c r="K13" s="53">
        <v>639366</v>
      </c>
    </row>
    <row r="14" spans="1:11" ht="12.75" customHeight="1" x14ac:dyDescent="0.2">
      <c r="A14" s="216" t="s">
        <v>360</v>
      </c>
      <c r="B14" s="216"/>
      <c r="C14" s="216"/>
      <c r="D14" s="216"/>
      <c r="E14" s="216"/>
      <c r="F14" s="216"/>
      <c r="G14" s="12">
        <v>7</v>
      </c>
      <c r="H14" s="52">
        <f>H15+H16+H20+H24+H25+H26+H29+H36</f>
        <v>21305495</v>
      </c>
      <c r="I14" s="52">
        <f>I15+I16+I20+I24+I25+I26+I29+I36</f>
        <v>13178063</v>
      </c>
      <c r="J14" s="52">
        <f>J15+J16+J20+J24+J25+J26+J29+J36</f>
        <v>20772205</v>
      </c>
      <c r="K14" s="52">
        <f>K15+K16+K20+K24+K25+K26+K29+K36</f>
        <v>11293715</v>
      </c>
    </row>
    <row r="15" spans="1:11" ht="12.75" customHeight="1" x14ac:dyDescent="0.2">
      <c r="A15" s="182" t="s">
        <v>104</v>
      </c>
      <c r="B15" s="182"/>
      <c r="C15" s="182"/>
      <c r="D15" s="182"/>
      <c r="E15" s="182"/>
      <c r="F15" s="182"/>
      <c r="G15" s="11">
        <v>8</v>
      </c>
      <c r="H15" s="53">
        <v>1187631</v>
      </c>
      <c r="I15" s="53">
        <v>1078354</v>
      </c>
      <c r="J15" s="53">
        <v>3398443</v>
      </c>
      <c r="K15" s="53">
        <v>1265375</v>
      </c>
    </row>
    <row r="16" spans="1:11" ht="12.75" customHeight="1" x14ac:dyDescent="0.2">
      <c r="A16" s="183" t="s">
        <v>440</v>
      </c>
      <c r="B16" s="183"/>
      <c r="C16" s="183"/>
      <c r="D16" s="183"/>
      <c r="E16" s="183"/>
      <c r="F16" s="183"/>
      <c r="G16" s="12">
        <v>9</v>
      </c>
      <c r="H16" s="52">
        <f>SUM(H17:H19)</f>
        <v>13704671</v>
      </c>
      <c r="I16" s="52">
        <f>SUM(I17:I19)</f>
        <v>8526825</v>
      </c>
      <c r="J16" s="52">
        <f>SUM(J17:J19)</f>
        <v>10718944</v>
      </c>
      <c r="K16" s="52">
        <f>SUM(K17:K19)</f>
        <v>6438793</v>
      </c>
    </row>
    <row r="17" spans="1:11" ht="12.75" customHeight="1" x14ac:dyDescent="0.2">
      <c r="A17" s="217" t="s">
        <v>120</v>
      </c>
      <c r="B17" s="217"/>
      <c r="C17" s="217"/>
      <c r="D17" s="217"/>
      <c r="E17" s="217"/>
      <c r="F17" s="217"/>
      <c r="G17" s="11">
        <v>10</v>
      </c>
      <c r="H17" s="53">
        <v>6331429</v>
      </c>
      <c r="I17" s="53">
        <v>3695454</v>
      </c>
      <c r="J17" s="53">
        <v>5445998</v>
      </c>
      <c r="K17" s="53">
        <v>3443173</v>
      </c>
    </row>
    <row r="18" spans="1:11" ht="12.75" customHeight="1" x14ac:dyDescent="0.2">
      <c r="A18" s="217" t="s">
        <v>121</v>
      </c>
      <c r="B18" s="217"/>
      <c r="C18" s="217"/>
      <c r="D18" s="217"/>
      <c r="E18" s="217"/>
      <c r="F18" s="217"/>
      <c r="G18" s="11">
        <v>11</v>
      </c>
      <c r="H18" s="53">
        <v>5813405</v>
      </c>
      <c r="I18" s="53">
        <v>3930622</v>
      </c>
      <c r="J18" s="53">
        <v>3541503</v>
      </c>
      <c r="K18" s="53">
        <v>2039958</v>
      </c>
    </row>
    <row r="19" spans="1:11" ht="12.75" customHeight="1" x14ac:dyDescent="0.2">
      <c r="A19" s="217" t="s">
        <v>122</v>
      </c>
      <c r="B19" s="217"/>
      <c r="C19" s="217"/>
      <c r="D19" s="217"/>
      <c r="E19" s="217"/>
      <c r="F19" s="217"/>
      <c r="G19" s="11">
        <v>12</v>
      </c>
      <c r="H19" s="53">
        <v>1559837</v>
      </c>
      <c r="I19" s="53">
        <v>900749</v>
      </c>
      <c r="J19" s="53">
        <v>1731443</v>
      </c>
      <c r="K19" s="53">
        <v>955662</v>
      </c>
    </row>
    <row r="20" spans="1:11" ht="12.75" customHeight="1" x14ac:dyDescent="0.2">
      <c r="A20" s="183" t="s">
        <v>441</v>
      </c>
      <c r="B20" s="183"/>
      <c r="C20" s="183"/>
      <c r="D20" s="183"/>
      <c r="E20" s="183"/>
      <c r="F20" s="183"/>
      <c r="G20" s="12">
        <v>13</v>
      </c>
      <c r="H20" s="52">
        <f>SUM(H21:H23)</f>
        <v>4055721</v>
      </c>
      <c r="I20" s="52">
        <f>SUM(I21:I23)</f>
        <v>2077420</v>
      </c>
      <c r="J20" s="52">
        <f>SUM(J21:J23)</f>
        <v>4718797</v>
      </c>
      <c r="K20" s="52">
        <f>SUM(K21:K23)</f>
        <v>2531203</v>
      </c>
    </row>
    <row r="21" spans="1:11" ht="12.75" customHeight="1" x14ac:dyDescent="0.2">
      <c r="A21" s="217" t="s">
        <v>105</v>
      </c>
      <c r="B21" s="217"/>
      <c r="C21" s="217"/>
      <c r="D21" s="217"/>
      <c r="E21" s="217"/>
      <c r="F21" s="217"/>
      <c r="G21" s="11">
        <v>14</v>
      </c>
      <c r="H21" s="53">
        <v>2536439</v>
      </c>
      <c r="I21" s="53">
        <v>1287934</v>
      </c>
      <c r="J21" s="53">
        <v>2980243</v>
      </c>
      <c r="K21" s="53">
        <v>1597881</v>
      </c>
    </row>
    <row r="22" spans="1:11" ht="12.75" customHeight="1" x14ac:dyDescent="0.2">
      <c r="A22" s="217" t="s">
        <v>106</v>
      </c>
      <c r="B22" s="217"/>
      <c r="C22" s="217"/>
      <c r="D22" s="217"/>
      <c r="E22" s="217"/>
      <c r="F22" s="217"/>
      <c r="G22" s="11">
        <v>15</v>
      </c>
      <c r="H22" s="53">
        <v>1069879</v>
      </c>
      <c r="I22" s="53">
        <v>562131</v>
      </c>
      <c r="J22" s="53">
        <v>1202828</v>
      </c>
      <c r="K22" s="53">
        <v>646925</v>
      </c>
    </row>
    <row r="23" spans="1:11" ht="12.75" customHeight="1" x14ac:dyDescent="0.2">
      <c r="A23" s="217" t="s">
        <v>107</v>
      </c>
      <c r="B23" s="217"/>
      <c r="C23" s="217"/>
      <c r="D23" s="217"/>
      <c r="E23" s="217"/>
      <c r="F23" s="217"/>
      <c r="G23" s="11">
        <v>16</v>
      </c>
      <c r="H23" s="53">
        <v>449403</v>
      </c>
      <c r="I23" s="53">
        <v>227355</v>
      </c>
      <c r="J23" s="53">
        <v>535726</v>
      </c>
      <c r="K23" s="53">
        <v>286397</v>
      </c>
    </row>
    <row r="24" spans="1:11" ht="12.75" customHeight="1" x14ac:dyDescent="0.2">
      <c r="A24" s="182" t="s">
        <v>108</v>
      </c>
      <c r="B24" s="182"/>
      <c r="C24" s="182"/>
      <c r="D24" s="182"/>
      <c r="E24" s="182"/>
      <c r="F24" s="182"/>
      <c r="G24" s="11">
        <v>17</v>
      </c>
      <c r="H24" s="53">
        <v>1182070</v>
      </c>
      <c r="I24" s="53">
        <v>586099</v>
      </c>
      <c r="J24" s="53">
        <v>1185098</v>
      </c>
      <c r="K24" s="53">
        <v>593029</v>
      </c>
    </row>
    <row r="25" spans="1:11" ht="12.75" customHeight="1" x14ac:dyDescent="0.2">
      <c r="A25" s="182" t="s">
        <v>109</v>
      </c>
      <c r="B25" s="182"/>
      <c r="C25" s="182"/>
      <c r="D25" s="182"/>
      <c r="E25" s="182"/>
      <c r="F25" s="182"/>
      <c r="G25" s="11">
        <v>18</v>
      </c>
      <c r="H25" s="53">
        <v>653356</v>
      </c>
      <c r="I25" s="53">
        <v>393935</v>
      </c>
      <c r="J25" s="53">
        <v>695705</v>
      </c>
      <c r="K25" s="53">
        <v>433432</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522046</v>
      </c>
      <c r="I36" s="53">
        <v>515430</v>
      </c>
      <c r="J36" s="53">
        <v>55218</v>
      </c>
      <c r="K36" s="53">
        <v>31883</v>
      </c>
    </row>
    <row r="37" spans="1:11" ht="12.75" customHeight="1" x14ac:dyDescent="0.2">
      <c r="A37" s="216" t="s">
        <v>361</v>
      </c>
      <c r="B37" s="216"/>
      <c r="C37" s="216"/>
      <c r="D37" s="216"/>
      <c r="E37" s="216"/>
      <c r="F37" s="216"/>
      <c r="G37" s="12">
        <v>30</v>
      </c>
      <c r="H37" s="52">
        <f>SUM(H38:H47)</f>
        <v>38892</v>
      </c>
      <c r="I37" s="52">
        <f>SUM(I38:I47)</f>
        <v>16849</v>
      </c>
      <c r="J37" s="52">
        <f>SUM(J38:J47)</f>
        <v>38527</v>
      </c>
      <c r="K37" s="52">
        <f>SUM(K38:K47)</f>
        <v>18780</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29101</v>
      </c>
      <c r="I41" s="53">
        <v>14102</v>
      </c>
      <c r="J41" s="53">
        <v>30004</v>
      </c>
      <c r="K41" s="53">
        <v>13545</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9695</v>
      </c>
      <c r="I44" s="53">
        <v>2654</v>
      </c>
      <c r="J44" s="53">
        <v>7870</v>
      </c>
      <c r="K44" s="53">
        <v>4852</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96</v>
      </c>
      <c r="I47" s="53">
        <v>93</v>
      </c>
      <c r="J47" s="53">
        <v>653</v>
      </c>
      <c r="K47" s="53">
        <v>383</v>
      </c>
    </row>
    <row r="48" spans="1:11" ht="12.75" customHeight="1" x14ac:dyDescent="0.2">
      <c r="A48" s="216" t="s">
        <v>362</v>
      </c>
      <c r="B48" s="216"/>
      <c r="C48" s="216"/>
      <c r="D48" s="216"/>
      <c r="E48" s="216"/>
      <c r="F48" s="216"/>
      <c r="G48" s="12">
        <v>41</v>
      </c>
      <c r="H48" s="52">
        <f>SUM(H49:H55)</f>
        <v>110773</v>
      </c>
      <c r="I48" s="52">
        <f>SUM(I49:I55)</f>
        <v>67707</v>
      </c>
      <c r="J48" s="52">
        <f>SUM(J49:J55)</f>
        <v>157717</v>
      </c>
      <c r="K48" s="52">
        <f>SUM(K49:K55)</f>
        <v>67718</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102547</v>
      </c>
      <c r="I51" s="53">
        <v>61960</v>
      </c>
      <c r="J51" s="53">
        <v>151487</v>
      </c>
      <c r="K51" s="53">
        <v>65311</v>
      </c>
    </row>
    <row r="52" spans="1:11" ht="12.75" customHeight="1" x14ac:dyDescent="0.2">
      <c r="A52" s="220" t="s">
        <v>144</v>
      </c>
      <c r="B52" s="220"/>
      <c r="C52" s="220"/>
      <c r="D52" s="220"/>
      <c r="E52" s="220"/>
      <c r="F52" s="220"/>
      <c r="G52" s="11">
        <v>45</v>
      </c>
      <c r="H52" s="53">
        <v>0</v>
      </c>
      <c r="I52" s="53">
        <v>0</v>
      </c>
      <c r="J52" s="53">
        <v>0</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8226</v>
      </c>
      <c r="I55" s="53">
        <v>5747</v>
      </c>
      <c r="J55" s="53">
        <v>6230</v>
      </c>
      <c r="K55" s="53">
        <v>2407</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24150112</v>
      </c>
      <c r="I60" s="52">
        <f t="shared" ref="I60:K60" si="0">I8+I37+I56+I57</f>
        <v>14155553</v>
      </c>
      <c r="J60" s="52">
        <f t="shared" si="0"/>
        <v>22868640</v>
      </c>
      <c r="K60" s="52">
        <f t="shared" si="0"/>
        <v>13037645</v>
      </c>
    </row>
    <row r="61" spans="1:11" ht="12.75" customHeight="1" x14ac:dyDescent="0.2">
      <c r="A61" s="216" t="s">
        <v>364</v>
      </c>
      <c r="B61" s="216"/>
      <c r="C61" s="216"/>
      <c r="D61" s="216"/>
      <c r="E61" s="216"/>
      <c r="F61" s="216"/>
      <c r="G61" s="12">
        <v>54</v>
      </c>
      <c r="H61" s="52">
        <f>H14+H48+H58+H59</f>
        <v>21416268</v>
      </c>
      <c r="I61" s="52">
        <f t="shared" ref="I61:K61" si="1">I14+I48+I58+I59</f>
        <v>13245770</v>
      </c>
      <c r="J61" s="52">
        <f t="shared" si="1"/>
        <v>20929922</v>
      </c>
      <c r="K61" s="52">
        <f t="shared" si="1"/>
        <v>11361433</v>
      </c>
    </row>
    <row r="62" spans="1:11" ht="12.75" customHeight="1" x14ac:dyDescent="0.2">
      <c r="A62" s="216" t="s">
        <v>365</v>
      </c>
      <c r="B62" s="216"/>
      <c r="C62" s="216"/>
      <c r="D62" s="216"/>
      <c r="E62" s="216"/>
      <c r="F62" s="216"/>
      <c r="G62" s="12">
        <v>55</v>
      </c>
      <c r="H62" s="52">
        <f>H60-H61</f>
        <v>2733844</v>
      </c>
      <c r="I62" s="52">
        <f t="shared" ref="I62:K62" si="2">I60-I61</f>
        <v>909783</v>
      </c>
      <c r="J62" s="52">
        <f t="shared" si="2"/>
        <v>1938718</v>
      </c>
      <c r="K62" s="52">
        <f t="shared" si="2"/>
        <v>1676212</v>
      </c>
    </row>
    <row r="63" spans="1:11" ht="12.75" customHeight="1" x14ac:dyDescent="0.2">
      <c r="A63" s="221" t="s">
        <v>366</v>
      </c>
      <c r="B63" s="221"/>
      <c r="C63" s="221"/>
      <c r="D63" s="221"/>
      <c r="E63" s="221"/>
      <c r="F63" s="221"/>
      <c r="G63" s="12">
        <v>56</v>
      </c>
      <c r="H63" s="52">
        <f>+IF((H60-H61)&gt;0,(H60-H61),0)</f>
        <v>2733844</v>
      </c>
      <c r="I63" s="52">
        <f t="shared" ref="I63:K63" si="3">+IF((I60-I61)&gt;0,(I60-I61),0)</f>
        <v>909783</v>
      </c>
      <c r="J63" s="52">
        <f t="shared" si="3"/>
        <v>1938718</v>
      </c>
      <c r="K63" s="52">
        <f t="shared" si="3"/>
        <v>1676212</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2733844</v>
      </c>
      <c r="I66" s="52">
        <f t="shared" ref="I66:K66" si="5">I62-I65</f>
        <v>909783</v>
      </c>
      <c r="J66" s="52">
        <f t="shared" si="5"/>
        <v>1938718</v>
      </c>
      <c r="K66" s="52">
        <f t="shared" si="5"/>
        <v>1676212</v>
      </c>
    </row>
    <row r="67" spans="1:11" ht="12.75" customHeight="1" x14ac:dyDescent="0.2">
      <c r="A67" s="221" t="s">
        <v>369</v>
      </c>
      <c r="B67" s="221"/>
      <c r="C67" s="221"/>
      <c r="D67" s="221"/>
      <c r="E67" s="221"/>
      <c r="F67" s="221"/>
      <c r="G67" s="12">
        <v>60</v>
      </c>
      <c r="H67" s="52">
        <f>+IF((H62-H65)&gt;0,(H62-H65),0)</f>
        <v>2733844</v>
      </c>
      <c r="I67" s="52">
        <f t="shared" ref="I67:K67" si="6">+IF((I62-I65)&gt;0,(I62-I65),0)</f>
        <v>909783</v>
      </c>
      <c r="J67" s="52">
        <f t="shared" si="6"/>
        <v>1938718</v>
      </c>
      <c r="K67" s="52">
        <f t="shared" si="6"/>
        <v>1676212</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2733844</v>
      </c>
      <c r="I89" s="56">
        <v>909783</v>
      </c>
      <c r="J89" s="56">
        <v>1938718</v>
      </c>
      <c r="K89" s="56">
        <v>1676212</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2733844</v>
      </c>
      <c r="I109" s="55">
        <f>I89+I108</f>
        <v>909783</v>
      </c>
      <c r="J109" s="55">
        <f t="shared" ref="J109:K109" si="12">J89+J108</f>
        <v>1938718</v>
      </c>
      <c r="K109" s="55">
        <f t="shared" si="12"/>
        <v>1676212</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zoomScaleSheetLayoutView="110" workbookViewId="0">
      <selection activeCell="I54" sqref="I5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468</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2733844</v>
      </c>
      <c r="I8" s="68">
        <v>1938718</v>
      </c>
    </row>
    <row r="9" spans="1:9" ht="12.75" customHeight="1" x14ac:dyDescent="0.2">
      <c r="A9" s="240" t="s">
        <v>171</v>
      </c>
      <c r="B9" s="240"/>
      <c r="C9" s="240"/>
      <c r="D9" s="240"/>
      <c r="E9" s="240"/>
      <c r="F9" s="240"/>
      <c r="G9" s="69">
        <v>2</v>
      </c>
      <c r="H9" s="70">
        <f>H10+H11+H12+H13+H14+H15+H16+H17</f>
        <v>1182070</v>
      </c>
      <c r="I9" s="70">
        <f>I10+I11+I12+I13+I14+I15+I16+I17</f>
        <v>1185098</v>
      </c>
    </row>
    <row r="10" spans="1:9" ht="12.75" customHeight="1" x14ac:dyDescent="0.2">
      <c r="A10" s="217" t="s">
        <v>172</v>
      </c>
      <c r="B10" s="217"/>
      <c r="C10" s="217"/>
      <c r="D10" s="217"/>
      <c r="E10" s="217"/>
      <c r="F10" s="217"/>
      <c r="G10" s="67">
        <v>3</v>
      </c>
      <c r="H10" s="68">
        <v>1182070</v>
      </c>
      <c r="I10" s="68">
        <v>1185098</v>
      </c>
    </row>
    <row r="11" spans="1:9" ht="22.15" customHeight="1" x14ac:dyDescent="0.2">
      <c r="A11" s="217" t="s">
        <v>173</v>
      </c>
      <c r="B11" s="217"/>
      <c r="C11" s="217"/>
      <c r="D11" s="217"/>
      <c r="E11" s="217"/>
      <c r="F11" s="217"/>
      <c r="G11" s="67">
        <v>4</v>
      </c>
      <c r="H11" s="68">
        <v>0</v>
      </c>
      <c r="I11" s="68">
        <v>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0</v>
      </c>
      <c r="I13" s="68">
        <v>0</v>
      </c>
    </row>
    <row r="14" spans="1:9" ht="12.75" customHeight="1" x14ac:dyDescent="0.2">
      <c r="A14" s="217" t="s">
        <v>176</v>
      </c>
      <c r="B14" s="217"/>
      <c r="C14" s="217"/>
      <c r="D14" s="217"/>
      <c r="E14" s="217"/>
      <c r="F14" s="217"/>
      <c r="G14" s="67">
        <v>7</v>
      </c>
      <c r="H14" s="68">
        <v>0</v>
      </c>
      <c r="I14" s="68">
        <v>0</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0</v>
      </c>
      <c r="I17" s="68">
        <v>0</v>
      </c>
    </row>
    <row r="18" spans="1:9" ht="28.15" customHeight="1" x14ac:dyDescent="0.2">
      <c r="A18" s="239" t="s">
        <v>306</v>
      </c>
      <c r="B18" s="239"/>
      <c r="C18" s="239"/>
      <c r="D18" s="239"/>
      <c r="E18" s="239"/>
      <c r="F18" s="239"/>
      <c r="G18" s="69">
        <v>11</v>
      </c>
      <c r="H18" s="70">
        <f>H8+H9</f>
        <v>3915914</v>
      </c>
      <c r="I18" s="70">
        <f>I8+I9</f>
        <v>3123816</v>
      </c>
    </row>
    <row r="19" spans="1:9" ht="12.75" customHeight="1" x14ac:dyDescent="0.2">
      <c r="A19" s="240" t="s">
        <v>180</v>
      </c>
      <c r="B19" s="240"/>
      <c r="C19" s="240"/>
      <c r="D19" s="240"/>
      <c r="E19" s="240"/>
      <c r="F19" s="240"/>
      <c r="G19" s="69">
        <v>12</v>
      </c>
      <c r="H19" s="70">
        <f>H20+H21+H22+H23</f>
        <v>-5246746</v>
      </c>
      <c r="I19" s="70">
        <f>I20+I21+I22+I23</f>
        <v>-2624263</v>
      </c>
    </row>
    <row r="20" spans="1:9" ht="12.75" customHeight="1" x14ac:dyDescent="0.2">
      <c r="A20" s="217" t="s">
        <v>181</v>
      </c>
      <c r="B20" s="217"/>
      <c r="C20" s="217"/>
      <c r="D20" s="217"/>
      <c r="E20" s="217"/>
      <c r="F20" s="217"/>
      <c r="G20" s="67">
        <v>13</v>
      </c>
      <c r="H20" s="68">
        <v>-3796980</v>
      </c>
      <c r="I20" s="68">
        <v>-1123962</v>
      </c>
    </row>
    <row r="21" spans="1:9" ht="12.75" customHeight="1" x14ac:dyDescent="0.2">
      <c r="A21" s="217" t="s">
        <v>182</v>
      </c>
      <c r="B21" s="217"/>
      <c r="C21" s="217"/>
      <c r="D21" s="217"/>
      <c r="E21" s="217"/>
      <c r="F21" s="217"/>
      <c r="G21" s="67">
        <v>14</v>
      </c>
      <c r="H21" s="68">
        <v>-4584281</v>
      </c>
      <c r="I21" s="68">
        <v>-3604042</v>
      </c>
    </row>
    <row r="22" spans="1:9" ht="12.75" customHeight="1" x14ac:dyDescent="0.2">
      <c r="A22" s="217" t="s">
        <v>183</v>
      </c>
      <c r="B22" s="217"/>
      <c r="C22" s="217"/>
      <c r="D22" s="217"/>
      <c r="E22" s="217"/>
      <c r="F22" s="217"/>
      <c r="G22" s="67">
        <v>15</v>
      </c>
      <c r="H22" s="68">
        <v>3134515</v>
      </c>
      <c r="I22" s="68">
        <v>2103741</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-1330832</v>
      </c>
      <c r="I24" s="70">
        <f>I18+I19</f>
        <v>499553</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-1330832</v>
      </c>
      <c r="I27" s="70">
        <f>I24+I25+I26</f>
        <v>499553</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512654</v>
      </c>
      <c r="I29" s="71">
        <v>29953</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362272</v>
      </c>
      <c r="I34" s="71">
        <v>693582</v>
      </c>
    </row>
    <row r="35" spans="1:9" ht="26.45" customHeight="1" x14ac:dyDescent="0.2">
      <c r="A35" s="239" t="s">
        <v>196</v>
      </c>
      <c r="B35" s="239"/>
      <c r="C35" s="239"/>
      <c r="D35" s="239"/>
      <c r="E35" s="239"/>
      <c r="F35" s="239"/>
      <c r="G35" s="69">
        <v>27</v>
      </c>
      <c r="H35" s="72">
        <f>H29+H30+H31+H32+H33+H34</f>
        <v>874926</v>
      </c>
      <c r="I35" s="72">
        <f>I29+I30+I31+I32+I33+I34</f>
        <v>723535</v>
      </c>
    </row>
    <row r="36" spans="1:9" ht="22.9" customHeight="1" x14ac:dyDescent="0.2">
      <c r="A36" s="182" t="s">
        <v>197</v>
      </c>
      <c r="B36" s="182"/>
      <c r="C36" s="182"/>
      <c r="D36" s="182"/>
      <c r="E36" s="182"/>
      <c r="F36" s="182"/>
      <c r="G36" s="67">
        <v>28</v>
      </c>
      <c r="H36" s="71">
        <v>-684747</v>
      </c>
      <c r="I36" s="71">
        <v>-1883087</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-684747</v>
      </c>
      <c r="I41" s="72">
        <f>I36+I37+I38+I39+I40</f>
        <v>-1883087</v>
      </c>
    </row>
    <row r="42" spans="1:9" ht="29.45" customHeight="1" x14ac:dyDescent="0.2">
      <c r="A42" s="244" t="s">
        <v>203</v>
      </c>
      <c r="B42" s="244"/>
      <c r="C42" s="244"/>
      <c r="D42" s="244"/>
      <c r="E42" s="244"/>
      <c r="F42" s="244"/>
      <c r="G42" s="69">
        <v>34</v>
      </c>
      <c r="H42" s="72">
        <f>H35+H41</f>
        <v>190179</v>
      </c>
      <c r="I42" s="72">
        <f>I35+I41</f>
        <v>-1159552</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468904</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468904</v>
      </c>
      <c r="I48" s="72">
        <f>I44+I45+I46+I47</f>
        <v>0</v>
      </c>
    </row>
    <row r="49" spans="1:9" ht="24.6" customHeight="1" x14ac:dyDescent="0.2">
      <c r="A49" s="182" t="s">
        <v>305</v>
      </c>
      <c r="B49" s="182"/>
      <c r="C49" s="182"/>
      <c r="D49" s="182"/>
      <c r="E49" s="182"/>
      <c r="F49" s="182"/>
      <c r="G49" s="67">
        <v>40</v>
      </c>
      <c r="H49" s="71">
        <v>0</v>
      </c>
      <c r="I49" s="71">
        <v>-107909</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-965825</v>
      </c>
      <c r="I53" s="71">
        <v>-322172</v>
      </c>
    </row>
    <row r="54" spans="1:9" ht="30.6" customHeight="1" x14ac:dyDescent="0.2">
      <c r="A54" s="239" t="s">
        <v>214</v>
      </c>
      <c r="B54" s="239"/>
      <c r="C54" s="239"/>
      <c r="D54" s="239"/>
      <c r="E54" s="239"/>
      <c r="F54" s="239"/>
      <c r="G54" s="69">
        <v>45</v>
      </c>
      <c r="H54" s="72">
        <f>H49+H50+H51+H52+H53</f>
        <v>-965825</v>
      </c>
      <c r="I54" s="72">
        <f>I49+I50+I51+I52+I53</f>
        <v>-430081</v>
      </c>
    </row>
    <row r="55" spans="1:9" ht="29.45" customHeight="1" x14ac:dyDescent="0.2">
      <c r="A55" s="244" t="s">
        <v>215</v>
      </c>
      <c r="B55" s="244"/>
      <c r="C55" s="244"/>
      <c r="D55" s="244"/>
      <c r="E55" s="244"/>
      <c r="F55" s="244"/>
      <c r="G55" s="69">
        <v>46</v>
      </c>
      <c r="H55" s="72">
        <f>H48+H54</f>
        <v>-496921</v>
      </c>
      <c r="I55" s="72">
        <f>I48+I54</f>
        <v>-430081</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-1637574</v>
      </c>
      <c r="I57" s="72">
        <f>I27+I42+I55+I56</f>
        <v>-1090080</v>
      </c>
    </row>
    <row r="58" spans="1:9" x14ac:dyDescent="0.2">
      <c r="A58" s="245" t="s">
        <v>218</v>
      </c>
      <c r="B58" s="245"/>
      <c r="C58" s="245"/>
      <c r="D58" s="245"/>
      <c r="E58" s="245"/>
      <c r="F58" s="245"/>
      <c r="G58" s="67">
        <v>49</v>
      </c>
      <c r="H58" s="71">
        <v>1765190</v>
      </c>
      <c r="I58" s="71">
        <v>4663380</v>
      </c>
    </row>
    <row r="59" spans="1:9" ht="31.15" customHeight="1" x14ac:dyDescent="0.2">
      <c r="A59" s="244" t="s">
        <v>219</v>
      </c>
      <c r="B59" s="244"/>
      <c r="C59" s="244"/>
      <c r="D59" s="244"/>
      <c r="E59" s="244"/>
      <c r="F59" s="244"/>
      <c r="G59" s="69">
        <v>50</v>
      </c>
      <c r="H59" s="72">
        <f>H57+H58</f>
        <v>127616</v>
      </c>
      <c r="I59" s="72">
        <f>I57+I58</f>
        <v>3573300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K26" sqref="K2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X49" sqref="X4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45473</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47159261</v>
      </c>
      <c r="I7" s="33">
        <v>0</v>
      </c>
      <c r="J7" s="33">
        <v>596432</v>
      </c>
      <c r="K7" s="33">
        <v>1155</v>
      </c>
      <c r="L7" s="33">
        <v>1155</v>
      </c>
      <c r="M7" s="33">
        <v>0</v>
      </c>
      <c r="N7" s="33">
        <v>0</v>
      </c>
      <c r="O7" s="33">
        <v>0</v>
      </c>
      <c r="P7" s="33">
        <v>0</v>
      </c>
      <c r="Q7" s="33">
        <v>0</v>
      </c>
      <c r="R7" s="33">
        <v>0</v>
      </c>
      <c r="S7" s="33">
        <v>0</v>
      </c>
      <c r="T7" s="33">
        <v>0</v>
      </c>
      <c r="U7" s="33">
        <v>5764930</v>
      </c>
      <c r="V7" s="33">
        <v>2843243</v>
      </c>
      <c r="W7" s="34">
        <f>H7+I7+J7+K7-L7+M7+N7+O7+P7+Q7+R7+U7+V7+S7+T7</f>
        <v>56363866</v>
      </c>
      <c r="X7" s="33">
        <v>0</v>
      </c>
      <c r="Y7" s="34">
        <f>W7+X7</f>
        <v>56363866</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47159261</v>
      </c>
      <c r="I10" s="34">
        <f t="shared" ref="I10:Y10" si="2">I7+I8+I9</f>
        <v>0</v>
      </c>
      <c r="J10" s="34">
        <f t="shared" si="2"/>
        <v>596432</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5764930</v>
      </c>
      <c r="V10" s="34">
        <f t="shared" si="2"/>
        <v>2843243</v>
      </c>
      <c r="W10" s="34">
        <f t="shared" si="2"/>
        <v>56363866</v>
      </c>
      <c r="X10" s="34">
        <f t="shared" si="2"/>
        <v>0</v>
      </c>
      <c r="Y10" s="34">
        <f t="shared" si="2"/>
        <v>56363866</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-1</v>
      </c>
      <c r="I19" s="33">
        <v>1</v>
      </c>
      <c r="J19" s="33">
        <v>142162</v>
      </c>
      <c r="K19" s="33">
        <v>0</v>
      </c>
      <c r="L19" s="33">
        <v>0</v>
      </c>
      <c r="M19" s="33">
        <v>0</v>
      </c>
      <c r="N19" s="33">
        <v>0</v>
      </c>
      <c r="O19" s="33">
        <v>0</v>
      </c>
      <c r="P19" s="33">
        <v>0</v>
      </c>
      <c r="Q19" s="33">
        <v>0</v>
      </c>
      <c r="R19" s="33">
        <v>0</v>
      </c>
      <c r="S19" s="33">
        <v>0</v>
      </c>
      <c r="T19" s="33">
        <v>0</v>
      </c>
      <c r="U19" s="33">
        <v>979321</v>
      </c>
      <c r="V19" s="33">
        <v>-1452872</v>
      </c>
      <c r="W19" s="34">
        <f t="shared" si="3"/>
        <v>-331389</v>
      </c>
      <c r="X19" s="33">
        <v>0</v>
      </c>
      <c r="Y19" s="34">
        <f t="shared" si="4"/>
        <v>-331389</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47159260</v>
      </c>
      <c r="I30" s="36">
        <f t="shared" ref="I30:Y30" si="5">SUM(I10:I29)</f>
        <v>1</v>
      </c>
      <c r="J30" s="36">
        <f t="shared" si="5"/>
        <v>738594</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6744251</v>
      </c>
      <c r="V30" s="36">
        <f t="shared" si="5"/>
        <v>1390371</v>
      </c>
      <c r="W30" s="36">
        <f t="shared" si="5"/>
        <v>56032477</v>
      </c>
      <c r="X30" s="36">
        <f t="shared" si="5"/>
        <v>0</v>
      </c>
      <c r="Y30" s="36">
        <f t="shared" si="5"/>
        <v>56032477</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-1</v>
      </c>
      <c r="I32" s="34">
        <f t="shared" ref="I32:Y32" si="6">SUM(I12:I20)</f>
        <v>1</v>
      </c>
      <c r="J32" s="34">
        <f t="shared" si="6"/>
        <v>142162</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979321</v>
      </c>
      <c r="V32" s="34">
        <f t="shared" si="6"/>
        <v>-1452872</v>
      </c>
      <c r="W32" s="34">
        <f t="shared" si="6"/>
        <v>-331389</v>
      </c>
      <c r="X32" s="34">
        <f t="shared" si="6"/>
        <v>0</v>
      </c>
      <c r="Y32" s="34">
        <f t="shared" si="6"/>
        <v>-331389</v>
      </c>
    </row>
    <row r="33" spans="1:25" ht="31.5" customHeight="1" x14ac:dyDescent="0.2">
      <c r="A33" s="291" t="s">
        <v>428</v>
      </c>
      <c r="B33" s="291"/>
      <c r="C33" s="291"/>
      <c r="D33" s="291"/>
      <c r="E33" s="291"/>
      <c r="F33" s="291"/>
      <c r="G33" s="7">
        <v>26</v>
      </c>
      <c r="H33" s="34">
        <f>H11+H32</f>
        <v>-1</v>
      </c>
      <c r="I33" s="34">
        <f t="shared" ref="I33:Y33" si="8">I11+I32</f>
        <v>1</v>
      </c>
      <c r="J33" s="34">
        <f t="shared" si="8"/>
        <v>142162</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979321</v>
      </c>
      <c r="V33" s="34">
        <f t="shared" si="8"/>
        <v>-1452872</v>
      </c>
      <c r="W33" s="34">
        <f t="shared" si="8"/>
        <v>-331389</v>
      </c>
      <c r="X33" s="34">
        <f t="shared" si="8"/>
        <v>0</v>
      </c>
      <c r="Y33" s="34">
        <f t="shared" si="8"/>
        <v>-331389</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47159260</v>
      </c>
      <c r="I36" s="33">
        <v>1</v>
      </c>
      <c r="J36" s="33">
        <v>738594</v>
      </c>
      <c r="K36" s="33">
        <v>1155</v>
      </c>
      <c r="L36" s="33">
        <v>1155</v>
      </c>
      <c r="M36" s="33">
        <v>0</v>
      </c>
      <c r="N36" s="33">
        <v>0</v>
      </c>
      <c r="O36" s="33">
        <v>0</v>
      </c>
      <c r="P36" s="33">
        <v>0</v>
      </c>
      <c r="Q36" s="33">
        <v>0</v>
      </c>
      <c r="R36" s="33">
        <v>0</v>
      </c>
      <c r="S36" s="33">
        <v>0</v>
      </c>
      <c r="T36" s="33">
        <v>0</v>
      </c>
      <c r="U36" s="33">
        <v>6744251</v>
      </c>
      <c r="V36" s="33">
        <v>1390371</v>
      </c>
      <c r="W36" s="37">
        <f>H36+I36+J36+K36-L36+M36+N36+O36+P36+Q36+R36+U36+V36+S36+T36</f>
        <v>56032477</v>
      </c>
      <c r="X36" s="33">
        <v>0</v>
      </c>
      <c r="Y36" s="37">
        <f t="shared" ref="Y36:Y38" si="12">W36+X36</f>
        <v>56032477</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47159260</v>
      </c>
      <c r="I39" s="34">
        <f t="shared" ref="I39:Y39" si="14">I36+I37+I38</f>
        <v>1</v>
      </c>
      <c r="J39" s="34">
        <f t="shared" si="14"/>
        <v>738594</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6744251</v>
      </c>
      <c r="V39" s="34">
        <f t="shared" si="14"/>
        <v>1390371</v>
      </c>
      <c r="W39" s="34">
        <f t="shared" si="14"/>
        <v>56032477</v>
      </c>
      <c r="X39" s="34">
        <f t="shared" si="14"/>
        <v>0</v>
      </c>
      <c r="Y39" s="34">
        <f t="shared" si="14"/>
        <v>56032477</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69519</v>
      </c>
      <c r="K48" s="33">
        <v>0</v>
      </c>
      <c r="L48" s="33">
        <v>0</v>
      </c>
      <c r="M48" s="33">
        <v>0</v>
      </c>
      <c r="N48" s="33">
        <v>0</v>
      </c>
      <c r="O48" s="33">
        <v>0</v>
      </c>
      <c r="P48" s="33">
        <v>0</v>
      </c>
      <c r="Q48" s="33">
        <v>0</v>
      </c>
      <c r="R48" s="33">
        <v>0</v>
      </c>
      <c r="S48" s="33">
        <v>0</v>
      </c>
      <c r="T48" s="33">
        <v>0</v>
      </c>
      <c r="U48" s="33">
        <v>1320853</v>
      </c>
      <c r="V48" s="33">
        <v>548347</v>
      </c>
      <c r="W48" s="37">
        <f t="shared" si="15"/>
        <v>1938719</v>
      </c>
      <c r="X48" s="33">
        <v>0</v>
      </c>
      <c r="Y48" s="37">
        <f t="shared" si="16"/>
        <v>1938719</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47159260</v>
      </c>
      <c r="I59" s="36">
        <f t="shared" ref="I59:Y59" si="17">SUM(I39:I58)</f>
        <v>1</v>
      </c>
      <c r="J59" s="36">
        <f t="shared" si="17"/>
        <v>808113</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8065104</v>
      </c>
      <c r="V59" s="36">
        <f t="shared" si="17"/>
        <v>1938718</v>
      </c>
      <c r="W59" s="36">
        <f t="shared" si="17"/>
        <v>57971196</v>
      </c>
      <c r="X59" s="36">
        <f t="shared" si="17"/>
        <v>0</v>
      </c>
      <c r="Y59" s="36">
        <f t="shared" si="17"/>
        <v>57971196</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69519</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1320853</v>
      </c>
      <c r="V61" s="37">
        <f t="shared" si="18"/>
        <v>548347</v>
      </c>
      <c r="W61" s="37">
        <f t="shared" si="18"/>
        <v>1938719</v>
      </c>
      <c r="X61" s="37">
        <f t="shared" si="18"/>
        <v>0</v>
      </c>
      <c r="Y61" s="37">
        <f t="shared" si="18"/>
        <v>1938719</v>
      </c>
    </row>
    <row r="62" spans="1:25" ht="27.75" customHeight="1" x14ac:dyDescent="0.2">
      <c r="A62" s="291" t="s">
        <v>435</v>
      </c>
      <c r="B62" s="291"/>
      <c r="C62" s="291"/>
      <c r="D62" s="291"/>
      <c r="E62" s="291"/>
      <c r="F62" s="291"/>
      <c r="G62" s="7">
        <v>53</v>
      </c>
      <c r="H62" s="37">
        <f>H40+H61</f>
        <v>0</v>
      </c>
      <c r="I62" s="37">
        <f t="shared" ref="I62:Y62" si="20">I40+I61</f>
        <v>0</v>
      </c>
      <c r="J62" s="37">
        <f t="shared" si="20"/>
        <v>69519</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1320853</v>
      </c>
      <c r="V62" s="37">
        <f t="shared" si="20"/>
        <v>548347</v>
      </c>
      <c r="W62" s="37">
        <f t="shared" si="20"/>
        <v>1938719</v>
      </c>
      <c r="X62" s="37">
        <f t="shared" si="20"/>
        <v>0</v>
      </c>
      <c r="Y62" s="37">
        <f t="shared" si="20"/>
        <v>1938719</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294"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2024-07-30T07:23:23Z</cp:lastPrinted>
  <dcterms:created xsi:type="dcterms:W3CDTF">2008-10-17T11:51:54Z</dcterms:created>
  <dcterms:modified xsi:type="dcterms:W3CDTF">2024-07-30T07:23:26Z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