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5/2q2025/Financije/"/>
    </mc:Choice>
  </mc:AlternateContent>
  <xr:revisionPtr revIDLastSave="4" documentId="13_ncr:1_{E014957C-F233-4482-A27F-C7C3FE8ED3F4}" xr6:coauthVersionLast="47" xr6:coauthVersionMax="47" xr10:uidLastSave="{31CCBF3B-476F-45A1-90F8-DA06B01ADF2B}"/>
  <bookViews>
    <workbookView xWindow="2868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109" i="26" s="1"/>
  <c r="J63" i="26"/>
  <c r="H63" i="26"/>
  <c r="K62" i="26"/>
  <c r="K66" i="26" s="1"/>
  <c r="H62" i="26"/>
  <c r="H68" i="26" s="1"/>
  <c r="H109" i="26" s="1"/>
  <c r="H64" i="26"/>
  <c r="I51" i="21"/>
  <c r="I53" i="21" s="1"/>
  <c r="H51" i="21"/>
  <c r="H53" i="21" s="1"/>
  <c r="I67" i="26" l="1"/>
  <c r="I68" i="26"/>
  <c r="I109" i="26" s="1"/>
  <c r="J66" i="26"/>
  <c r="J68" i="26"/>
  <c r="K67" i="26"/>
  <c r="K109" i="26" s="1"/>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J83" i="26" s="1"/>
  <c r="J82" i="26" s="1"/>
  <c r="J81" i="26" s="1"/>
  <c r="J80" i="26" s="1"/>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<sst xmlns="http://schemas.openxmlformats.org/spreadsheetml/2006/main" count="537" uniqueCount="469">
  <si>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</si>
  <si>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</si>
  <si>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</si>
  <si>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</si>
  <si>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</si>
  <si>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</si>
  <si>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</si>
  <si>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</si>
  <si>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</si>
  <si>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</si>
  <si>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</si>
  <si>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</si>
  <si>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</si>
  <si>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</si>
  <si>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</si>
  <si>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</si>
  <si>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</si>
  <si>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</si>
  <si>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</si>
  <si>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</si>
  <si>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</si>
  <si>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</si>
  <si>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</si>
  <si>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</si>
  <si>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</si>
  <si>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</si>
  <si>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</si>
  <si>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</si>
  <si>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</si>
  <si>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</si>
  <si>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</si>
  <si>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</si>
  <si>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</si>
  <si>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</si>
  <si>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</si>
  <si>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</si>
  <si>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</si>
  <si>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</si>
  <si>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</si>
  <si>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</si>
  <si>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</si>
  <si>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</si>
  <si>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</si>
  <si>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</si>
  <si>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</si>
  <si>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</si>
  <si>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</si>
  <si>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</si>
  <si>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</si>
  <si>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</si>
  <si>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</si>
  <si>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</si>
  <si>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</si>
  <si>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</si>
  <si>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</si>
  <si>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</si>
  <si>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</si>
  <si>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</si>
  <si>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</si>
  <si>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</si>
  <si>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</si>
  <si>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</si>
  <si>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</si>
  <si>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</si>
  <si>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</si>
  <si>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</si>
  <si>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</si>
  <si>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</si>
  <si>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</si>
  <si>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</si>
  <si>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</si>
  <si>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</si>
  <si>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</si>
  <si>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</si>
  <si>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</si>
  <si>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</si>
  <si>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</si>
  <si>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</si>
  <si>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</si>
  <si>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</si>
  <si>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</si>
  <si>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</si>
  <si>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</si>
  <si>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</si>
  <si>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</si>
  <si>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</si>
  <si>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</si>
  <si>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</si>
  <si>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</si>
  <si>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</si>
  <si>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</si>
  <si>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</si>
  <si>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</si>
  <si>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</si>
  <si>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</si>
  <si>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</si>
  <si>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</si>
  <si>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</si>
  <si>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</si>
  <si>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</si>
  <si>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</si>
  <si>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</si>
  <si>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</si>
  <si>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</si>
  <si>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</si>
  <si>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</si>
  <si>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</si>
  <si>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</si>
  <si>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</si>
  <si>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</si>
  <si>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</si>
  <si>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</si>
  <si>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</si>
  <si>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</si>
  <si>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</si>
  <si>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</si>
  <si>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</si>
  <si>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</si>
  <si>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</si>
  <si>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</si>
  <si>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</si>
  <si>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</si>
  <si>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</si>
  <si>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</si>
  <si>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</si>
  <si>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</si>
  <si>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</si>
  <si>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</si>
  <si>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</si>
  <si>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</si>
  <si>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</si>
  <si>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</si>
  <si>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</si>
  <si>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</si>
  <si>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</si>
  <si>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</si>
  <si>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</si>
  <si>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</si>
  <si>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</si>
  <si>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</si>
  <si>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</si>
  <si>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</si>
  <si>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</si>
  <si>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</si>
  <si>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</si>
  <si>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</si>
  <si>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</si>
  <si>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</si>
  <si>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</si>
  <si>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</si>
  <si>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</si>
  <si>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</si>
  <si>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</si>
  <si>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</si>
  <si>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</si>
  <si>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</si>
  <si>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</si>
  <si>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</si>
  <si>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</si>
  <si>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</si>
  <si>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</si>
  <si>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</si>
  <si>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</si>
  <si>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</si>
  <si>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</si>
  <si>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</si>
  <si>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</si>
  <si>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</si>
  <si>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</si>
  <si>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</si>
  <si>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</si>
  <si>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</si>
  <si>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</si>
  <si>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</si>
  <si>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</si>
  <si>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</si>
  <si>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</si>
  <si>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</si>
  <si>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</si>
  <si>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</si>
  <si>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</si>
  <si>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</si>
  <si>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</si>
  <si>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</si>
  <si>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</si>
  <si>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</si>
  <si>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</si>
  <si>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</si>
  <si>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</si>
  <si>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</si>
  <si>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</si>
  <si>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</si>
  <si>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</si>
  <si>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</si>
  <si>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</si>
  <si>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</si>
  <si>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</si>
  <si>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</si>
  <si>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</si>
  <si>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</si>
  <si>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</si>
  <si>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</si>
  <si>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</si>
  <si>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</si>
  <si>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</si>
  <si>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</si>
  <si>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</si>
  <si>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</si>
  <si>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</si>
  <si>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</si>
  <si>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</si>
  <si>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</si>
  <si>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</si>
  <si>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</si>
  <si>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</si>
  <si>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</si>
  <si>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</si>
  <si>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</si>
  <si>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</si>
  <si>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</si>
  <si>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</si>
  <si>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</si>
  <si>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</si>
  <si>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</si>
  <si>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</si>
  <si>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</si>
  <si>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</si>
  <si>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</si>
  <si>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</si>
  <si>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</si>
  <si>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</si>
  <si>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</si>
  <si>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</si>
  <si>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</si>
  <si>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</si>
  <si>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</si>
  <si>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</si>
  <si>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</si>
  <si>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</si>
  <si>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</si>
  <si>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</si>
  <si>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</si>
  <si>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</si>
  <si>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</si>
  <si>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</si>
  <si>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</si>
  <si>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</si>
  <si>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</si>
  <si>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</si>
  <si>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</si>
  <si>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</si>
  <si>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</si>
  <si>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</si>
  <si>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</si>
  <si>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</si>
  <si>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</si>
  <si>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</si>
  <si>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</si>
  <si>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</si>
  <si>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</si>
  <si>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</si>
  <si>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</si>
  <si>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</si>
  <si>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</si>
  <si>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</si>
  <si>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</si>
  <si>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</si>
  <si>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</si>
  <si>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</si>
  <si>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</si>
  <si>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</si>
  <si>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</si>
  <si>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</si>
  <si>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</si>
  <si>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</si>
  <si>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</si>
  <si>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</si>
  <si>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</si>
  <si>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</si>
  <si>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</si>
  <si>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</si>
  <si>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</si>
  <si>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</si>
  <si>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</si>
  <si>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</si>
  <si>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</si>
  <si>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</si>
  <si>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</si>
  <si>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</si>
  <si>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</si>
  <si>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</si>
  <si>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</si>
  <si>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</si>
  <si>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</si>
  <si>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</si>
  <si>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</si>
  <si>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</si>
  <si>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</si>
  <si>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</si>
  <si>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</si>
  <si>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</si>
  <si>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</si>
  <si>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</si>
  <si>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</si>
  <si>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</si>
  <si>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</si>
  <si>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</si>
  <si>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</si>
  <si>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</si>
  <si>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</si>
  <si>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</si>
  <si>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</si>
  <si>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</si>
  <si>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</si>
  <si>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</si>
  <si>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</si>
  <si>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</si>
  <si>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</si>
  <si>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</si>
  <si>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</si>
  <si>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</si>
  <si>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</si>
  <si>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</si>
  <si>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</si>
  <si>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</si>
  <si>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</si>
  <si>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</si>
  <si>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</si>
  <si>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</si>
  <si>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</si>
  <si>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</si>
  <si>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</si>
  <si>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</si>
  <si>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</si>
  <si>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</si>
  <si>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</si>
  <si>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</si>
  <si>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</si>
  <si>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</si>
  <si>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</si>
  <si>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</si>
  <si>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</si>
  <si>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</si>
  <si>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</si>
  <si>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</si>
  <si>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</si>
  <si>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</si>
  <si>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</si>
  <si>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</si>
  <si>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</si>
  <si>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</si>
  <si>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</si>
  <si>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</si>
  <si>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</si>
  <si>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</si>
  <si>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</si>
  <si>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</si>
  <si>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</si>
  <si>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</si>
  <si>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</si>
  <si>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</si>
  <si>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</si>
  <si>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</si>
  <si>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</si>
  <si>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</si>
  <si>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</si>
  <si>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</si>
  <si>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</si>
  <si>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</si>
  <si>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</si>
  <si>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</si>
  <si>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</si>
  <si>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</si>
  <si>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</si>
  <si>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</si>
  <si>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</si>
  <si>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</si>
  <si>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</si>
  <si>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</si>
  <si>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</si>
  <si>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</si>
  <si>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</si>
  <si>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</si>
  <si>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</si>
  <si>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</si>
  <si>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</si>
  <si>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</si>
  <si>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</si>
  <si>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</si>
  <si>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</si>
  <si>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</si>
  <si>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</si>
  <si>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</si>
  <si>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</si>
  <si>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</si>
  <si>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</si>
  <si>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</si>
  <si>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</si>
  <si>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</si>
  <si>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</si>
  <si>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</si>
  <si>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</si>
  <si>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</si>
  <si>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</si>
  <si>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</si>
  <si>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</si>
  <si>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</si>
  <si>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</si>
  <si>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</si>
  <si>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</si>
  <si>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</si>
  <si>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</si>
  <si>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</si>
  <si>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</si>
  <si>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</si>
  <si>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</si>
  <si>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</si>
  <si>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</si>
  <si>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</si>
  <si>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</si>
  <si>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</si>
  <si>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</si>
  <si>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</si>
  <si>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</si>
  <si>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</si>
  <si>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</si>
  <si>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</si>
  <si>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</si>
  <si>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</si>
  <si>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</si>
  <si>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</si>
  <si>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</si>
  <si>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</si>
  <si>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</si>
  <si>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</si>
  <si>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</si>
  <si>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</si>
  <si>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</si>
  <si>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</si>
  <si>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</si>
  <si>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</si>
  <si>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</si>
  <si>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</si>
  <si>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</si>
  <si>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</si>
  <si>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</si>
  <si>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</si>
  <si>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</si>
  <si>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</si>
  <si>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</si>
  <si>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</si>
  <si>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</si>
  <si>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</si>
  <si>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</si>
  <si>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</si>
  <si>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</si>
  <si>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</si>
  <si>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</si>
  <si>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</si>
  <si>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</si>
  <si>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</si>
  <si>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</si>
  <si>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</si>
  <si>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</si>
  <si>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</si>
  <si>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</si>
  <si>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stanje na dan 30.06.2025</t>
  </si>
  <si>
    <t>u razdoblju 01.01.2025 do 30.06.2025</t>
  </si>
  <si>
    <r>
      <t xml:space="preserve">BILJEŠKE UZ FINANCIJSKE IZVJEŠTAJE - TFI
(koji se sastavljaju za tromjesečna razdoblja)
Naziv izdavatelja: </t>
    </r>
    <r>
      <rPr>
        <sz val="10"/>
        <color theme="4"/>
        <rFont val="Arial"/>
        <family val="2"/>
        <charset val="238"/>
      </rPr>
      <t>Quattro logistika d.d.</t>
    </r>
    <r>
      <rPr>
        <sz val="10"/>
        <rFont val="Arial"/>
        <family val="2"/>
        <charset val="238"/>
      </rPr>
      <t xml:space="preserve">
OIB:  </t>
    </r>
    <r>
      <rPr>
        <sz val="10"/>
        <color theme="4"/>
        <rFont val="Arial"/>
        <family val="2"/>
        <charset val="238"/>
      </rPr>
      <t>91855269571</t>
    </r>
    <r>
      <rPr>
        <sz val="10"/>
        <rFont val="Arial"/>
        <family val="2"/>
        <charset val="238"/>
      </rPr>
      <t xml:space="preserve">
Izvještajno razdoblje: </t>
    </r>
    <r>
      <rPr>
        <sz val="10"/>
        <color theme="4"/>
        <rFont val="Arial"/>
        <family val="2"/>
        <charset val="238"/>
      </rPr>
      <t>Drugi kvartal 2025. godine te razdoblje 01.01.-30.06.2025</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sz val="10"/>
        <color theme="4"/>
        <rFont val="Arial"/>
        <family val="2"/>
        <charset val="238"/>
      </rPr>
      <t>U ovom tromjesečju nema većih promjena u odnosu na zadnju poslovnu godinu.</t>
    </r>
    <r>
      <rPr>
        <sz val="10"/>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t>
    </r>
    <r>
      <rPr>
        <sz val="10"/>
        <color theme="4"/>
        <rFont val="Arial"/>
        <family val="2"/>
        <charset val="238"/>
      </rPr>
      <t>www.quattro-logistika.hr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4"/>
        <rFont val="Arial"/>
        <family val="2"/>
        <charset val="238"/>
      </rPr>
      <t xml:space="preserve">Računovodstvene politike nisu se mijenjale u odnosu na posljednje godišnje izvješće.
</t>
    </r>
    <r>
      <rPr>
        <sz val="10"/>
        <rFont val="Arial"/>
        <family val="2"/>
        <charset val="238"/>
      </rPr>
      <t xml:space="preserve">d) objašnjenje poslovnih rezultata u slučaju da izdavatelj obavlja djelatnost sezonske prirode (točke 37. i 38. MRS 34- Financijsko izvještavanje za razdoblja tijekom godine) 
</t>
    </r>
    <r>
      <rPr>
        <sz val="10"/>
        <color theme="4"/>
        <rFont val="Arial"/>
        <family val="2"/>
        <charset val="238"/>
      </rPr>
      <t>Ne obavljamo djelatnost sezonske prirode.</t>
    </r>
    <r>
      <rPr>
        <sz val="10"/>
        <rFont val="Arial"/>
        <family val="2"/>
        <charset val="238"/>
      </rPr>
      <t xml:space="preserve">
e) ostale objave koje propisuje MRS 34- Financijsko izvještavanje za razdoblja tijekom godine te
</t>
    </r>
    <r>
      <rPr>
        <sz val="10"/>
        <color theme="4"/>
        <rFont val="Arial"/>
        <family val="2"/>
        <charset val="238"/>
      </rPr>
      <t>Nema</t>
    </r>
    <r>
      <rPr>
        <sz val="10"/>
        <rFont val="Arial"/>
        <family val="2"/>
        <charset val="238"/>
      </rPr>
      <t xml:space="preserv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4"/>
        <rFont val="Arial"/>
        <family val="2"/>
        <charset val="238"/>
      </rPr>
      <t>Quattro logistika d.d. OIB: 91855269571 MB: 05420164</t>
    </r>
    <r>
      <rPr>
        <sz val="10"/>
        <rFont val="Arial"/>
        <family val="2"/>
        <charset val="238"/>
      </rPr>
      <t xml:space="preserve">
2. usvojene računovodstvene politike (samo naznaku je li došlo do promjene u odnosu na prethodno razdoblje)
</t>
    </r>
    <r>
      <rPr>
        <sz val="10"/>
        <color theme="4"/>
        <rFont val="Arial"/>
        <family val="2"/>
        <charset val="238"/>
      </rPr>
      <t>Nije bilo promjena</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4"/>
        <rFont val="Arial"/>
        <family val="2"/>
        <charset val="238"/>
      </rPr>
      <t>Financijske obveze uključene su u bilancu</t>
    </r>
    <r>
      <rPr>
        <sz val="10"/>
        <rFont val="Arial"/>
        <family val="2"/>
        <charset val="238"/>
      </rPr>
      <t xml:space="preserve">
4. iznos i prirodu pojedinih stavki prihoda ili rashoda izuzetne veličine ili pojave
</t>
    </r>
    <r>
      <rPr>
        <sz val="10"/>
        <color theme="4"/>
        <rFont val="Arial"/>
        <family val="2"/>
        <charset val="238"/>
      </rPr>
      <t>Nema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4"/>
        <rFont val="Arial"/>
        <family val="2"/>
        <charset val="238"/>
      </rPr>
      <t>Samo financijske obveze prema kreditoru, na način kako je opisano u godišnjim financijskim izvještajima (bez promjene) pokrivene kolateralom (poslovnim parkom u vlasništvu ovisnog društva Poslovni park Zagreb d.o.o.)</t>
    </r>
    <r>
      <rPr>
        <sz val="10"/>
        <rFont val="Arial"/>
        <family val="2"/>
        <charset val="238"/>
      </rPr>
      <t xml:space="preserve">
6. prosječan broj zaposlenih tijekom tekućeg razdoblja
</t>
    </r>
    <r>
      <rPr>
        <sz val="10"/>
        <color theme="4"/>
        <rFont val="Arial"/>
        <family val="2"/>
        <charset val="238"/>
      </rPr>
      <t>3</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theme="4"/>
        <rFont val="Arial"/>
        <family val="2"/>
        <charset val="238"/>
      </rPr>
      <t>Nismo kapitalizirali trošak plaća</t>
    </r>
    <r>
      <rPr>
        <sz val="10"/>
        <rFont val="Arial"/>
        <family val="2"/>
        <charset val="238"/>
      </rPr>
      <t xml:space="preserve">
8. ako su u bilanci priznata rezerviranja za odgođeni porez, stanja odgođenog poreza na kraju poslovne godine i kretanja tih stanja tijekom poslovne godine
</t>
    </r>
    <r>
      <rPr>
        <sz val="10"/>
        <color theme="4"/>
        <rFont val="Arial"/>
        <family val="2"/>
        <charset val="238"/>
      </rPr>
      <t>Nije bilo rezerviranja za odgođeni porez</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theme="4"/>
        <rFont val="Arial"/>
        <family val="2"/>
        <charset val="238"/>
      </rPr>
      <t>POSLOVNI PARK ZAGREB d.o.o. OIB: 26929065978 MB: 03861694 - 100% udjela u vlasništvu</t>
    </r>
    <r>
      <rPr>
        <sz val="10"/>
        <rFont val="Arial"/>
        <family val="2"/>
        <charset val="238"/>
      </rPr>
      <t xml:space="preserve">
10. broj i nominalnu vrijednost, ili ako ne postoji nominalna vrijednost, knjigovodstvenu vrijednost dionica ili udjela upisanih tijekom poslovne godine u okviru odobrenog kapitala
32.500.005 dionica nominalne vrijednosti 1EUR po dionici
11. postojanje bilo kakvih potvrda o sudjelovanju, konvertibilnih zadužnica, jamstava, opcija ili sličnih vrijednosnica ili prava, s naznakom njihovog broja i prava koja daju
</t>
    </r>
    <r>
      <rPr>
        <sz val="10"/>
        <color theme="4"/>
        <rFont val="Arial"/>
        <family val="2"/>
        <charset val="238"/>
      </rPr>
      <t>Ne postoji</t>
    </r>
    <r>
      <rPr>
        <sz val="10"/>
        <rFont val="Arial"/>
        <family val="2"/>
        <charset val="238"/>
      </rPr>
      <t xml:space="preserve">
12. naziv, sjedište te pravni oblik svakog poduzetnika u kojemu poduzetnik ima neograničenu odgovornost
</t>
    </r>
    <r>
      <rPr>
        <sz val="10"/>
        <color theme="4"/>
        <rFont val="Arial"/>
        <family val="2"/>
        <charset val="238"/>
      </rPr>
      <t>Ne postoji</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4"/>
        <rFont val="Arial"/>
        <family val="2"/>
        <charset val="238"/>
      </rPr>
      <t>Ne postoji</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4"/>
        <rFont val="Arial"/>
        <family val="2"/>
        <charset val="238"/>
      </rPr>
      <t>Ne postoji</t>
    </r>
    <r>
      <rPr>
        <sz val="10"/>
        <rFont val="Arial"/>
        <family val="2"/>
        <charset val="238"/>
      </rPr>
      <t xml:space="preserve">
15. mjesto na kojem je moguće dobiti primjerke tromjesečnih konsolidiranih financijskih izvještaja iz točaka 13. i 14., pod uvjetom da su dostupni
</t>
    </r>
    <r>
      <rPr>
        <sz val="10"/>
        <color theme="4"/>
        <rFont val="Arial"/>
        <family val="2"/>
        <charset val="238"/>
      </rPr>
      <t>HANFA, ZSE, HINA, internet stranice izdavatelja</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4"/>
        <rFont val="Arial"/>
        <family val="2"/>
        <charset val="238"/>
      </rPr>
      <t>Takvi aranžmani ne postoje</t>
    </r>
    <r>
      <rPr>
        <sz val="10"/>
        <rFont val="Arial"/>
        <family val="2"/>
        <charset val="238"/>
      </rPr>
      <t xml:space="preserve">
17. prirodu i financijski učinak značajnih događaja koji su nastupili nakon datuma bilance i nisu odraženi u računu dobiti i gubitka ili bilanci
</t>
    </r>
    <r>
      <rPr>
        <sz val="10"/>
        <color theme="4"/>
        <rFont val="Arial"/>
        <family val="2"/>
        <charset val="238"/>
      </rPr>
      <t>Nema takvih događaja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</si>
</sst>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39" zoomScaleNormal="100" workbookViewId="0">
      <selection sqref="A1:J61"/>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45658</v>
      </c>
      <c r="F4" s="134"/>
      <c r="G4" s="86" t="s">
        <v>0</v>
      </c>
      <c r="H4" s="133">
        <v>45838</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447</v>
      </c>
      <c r="D11" s="141"/>
      <c r="E11" s="96"/>
      <c r="F11" s="149" t="s">
        <v>331</v>
      </c>
      <c r="G11" s="139"/>
      <c r="H11" s="150" t="s">
        <v>451</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448</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449</v>
      </c>
      <c r="D15" s="141"/>
      <c r="E15" s="158"/>
      <c r="F15" s="159"/>
      <c r="G15" s="101" t="s">
        <v>332</v>
      </c>
      <c r="H15" s="150" t="s">
        <v>452</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450</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453</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454</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455</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456</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457</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3</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335</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459</v>
      </c>
      <c r="B37" s="167"/>
      <c r="C37" s="167"/>
      <c r="D37" s="167"/>
      <c r="E37" s="166" t="s">
        <v>458</v>
      </c>
      <c r="F37" s="167"/>
      <c r="G37" s="167"/>
      <c r="H37" s="167"/>
      <c r="I37" s="168"/>
      <c r="J37" s="76">
        <v>3861694</v>
      </c>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340</v>
      </c>
      <c r="D50" s="151"/>
      <c r="E50" s="175" t="s">
        <v>342</v>
      </c>
      <c r="F50" s="176"/>
      <c r="G50" s="155" t="s">
        <v>460</v>
      </c>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461</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462</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463</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1" zoomScale="110" zoomScaleNormal="100" zoomScaleSheetLayoutView="110" workbookViewId="0">
      <selection activeCell="A74" sqref="A74:I13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466</v>
      </c>
      <c r="B2" s="189"/>
      <c r="C2" s="189"/>
      <c r="D2" s="189"/>
      <c r="E2" s="189"/>
      <c r="F2" s="189"/>
      <c r="G2" s="189"/>
      <c r="H2" s="189"/>
      <c r="I2" s="189"/>
    </row>
    <row r="3" spans="1:9" x14ac:dyDescent="0.25">
      <c r="A3" s="190" t="s">
        <v>446</v>
      </c>
      <c r="B3" s="190"/>
      <c r="C3" s="190"/>
      <c r="D3" s="190"/>
      <c r="E3" s="190"/>
      <c r="F3" s="190"/>
      <c r="G3" s="190"/>
      <c r="H3" s="190"/>
      <c r="I3" s="190"/>
    </row>
    <row r="4" spans="1:9" x14ac:dyDescent="0.25">
      <c r="A4" s="191" t="s">
        <v>464</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31308706</v>
      </c>
      <c r="I9" s="120">
        <f>I10+I17+I27+I38+I43</f>
        <v>31309372.530000001</v>
      </c>
    </row>
    <row r="10" spans="1:9" ht="12.75" customHeight="1" x14ac:dyDescent="0.25">
      <c r="A10" s="184" t="s">
        <v>5</v>
      </c>
      <c r="B10" s="184"/>
      <c r="C10" s="184"/>
      <c r="D10" s="184"/>
      <c r="E10" s="184"/>
      <c r="F10" s="184"/>
      <c r="G10" s="12">
        <v>3</v>
      </c>
      <c r="H10" s="120">
        <f>H11+H12+H13+H14+H15+H16</f>
        <v>0</v>
      </c>
      <c r="I10" s="120">
        <f>I11+I12+I13+I14+I15+I16</f>
        <v>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0</v>
      </c>
      <c r="I13" s="18">
        <v>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384</v>
      </c>
      <c r="I17" s="120">
        <f>I18+I19+I20+I21+I22+I23+I24+I25+I26</f>
        <v>1050.53</v>
      </c>
    </row>
    <row r="18" spans="1:9" ht="12.75" customHeight="1" x14ac:dyDescent="0.25">
      <c r="A18" s="183" t="s">
        <v>13</v>
      </c>
      <c r="B18" s="183"/>
      <c r="C18" s="183"/>
      <c r="D18" s="183"/>
      <c r="E18" s="183"/>
      <c r="F18" s="183"/>
      <c r="G18" s="11">
        <v>11</v>
      </c>
      <c r="H18" s="18">
        <v>0</v>
      </c>
      <c r="I18" s="18">
        <v>0</v>
      </c>
    </row>
    <row r="19" spans="1:9" ht="12.75" customHeight="1" x14ac:dyDescent="0.25">
      <c r="A19" s="183" t="s">
        <v>14</v>
      </c>
      <c r="B19" s="183"/>
      <c r="C19" s="183"/>
      <c r="D19" s="183"/>
      <c r="E19" s="183"/>
      <c r="F19" s="183"/>
      <c r="G19" s="11">
        <v>12</v>
      </c>
      <c r="H19" s="18">
        <v>0</v>
      </c>
      <c r="I19" s="18">
        <v>0</v>
      </c>
    </row>
    <row r="20" spans="1:9" ht="12.75" customHeight="1" x14ac:dyDescent="0.25">
      <c r="A20" s="183" t="s">
        <v>15</v>
      </c>
      <c r="B20" s="183"/>
      <c r="C20" s="183"/>
      <c r="D20" s="183"/>
      <c r="E20" s="183"/>
      <c r="F20" s="183"/>
      <c r="G20" s="11">
        <v>13</v>
      </c>
      <c r="H20" s="18">
        <v>0</v>
      </c>
      <c r="I20" s="18">
        <v>0</v>
      </c>
    </row>
    <row r="21" spans="1:9" ht="12.75" customHeight="1" x14ac:dyDescent="0.25">
      <c r="A21" s="183" t="s">
        <v>16</v>
      </c>
      <c r="B21" s="183"/>
      <c r="C21" s="183"/>
      <c r="D21" s="183"/>
      <c r="E21" s="183"/>
      <c r="F21" s="183"/>
      <c r="G21" s="11">
        <v>14</v>
      </c>
      <c r="H21" s="18">
        <v>384</v>
      </c>
      <c r="I21" s="18">
        <v>986.58</v>
      </c>
    </row>
    <row r="22" spans="1:9" ht="12.75" customHeight="1" x14ac:dyDescent="0.25">
      <c r="A22" s="183" t="s">
        <v>17</v>
      </c>
      <c r="B22" s="183"/>
      <c r="C22" s="183"/>
      <c r="D22" s="183"/>
      <c r="E22" s="183"/>
      <c r="F22" s="183"/>
      <c r="G22" s="11">
        <v>15</v>
      </c>
      <c r="H22" s="18">
        <v>0</v>
      </c>
      <c r="I22" s="18">
        <v>63.95</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0</v>
      </c>
      <c r="I24" s="18">
        <v>0</v>
      </c>
    </row>
    <row r="25" spans="1:9" ht="12.75" customHeight="1" x14ac:dyDescent="0.25">
      <c r="A25" s="183" t="s">
        <v>20</v>
      </c>
      <c r="B25" s="183"/>
      <c r="C25" s="183"/>
      <c r="D25" s="183"/>
      <c r="E25" s="183"/>
      <c r="F25" s="183"/>
      <c r="G25" s="11">
        <v>18</v>
      </c>
      <c r="H25" s="18">
        <v>0</v>
      </c>
      <c r="I25" s="18">
        <v>0</v>
      </c>
    </row>
    <row r="26" spans="1:9" ht="12.75" customHeight="1" x14ac:dyDescent="0.25">
      <c r="A26" s="183" t="s">
        <v>21</v>
      </c>
      <c r="B26" s="183"/>
      <c r="C26" s="183"/>
      <c r="D26" s="183"/>
      <c r="E26" s="183"/>
      <c r="F26" s="183"/>
      <c r="G26" s="11">
        <v>19</v>
      </c>
      <c r="H26" s="18">
        <v>0</v>
      </c>
      <c r="I26" s="18">
        <v>0</v>
      </c>
    </row>
    <row r="27" spans="1:9" ht="12.75" customHeight="1" x14ac:dyDescent="0.25">
      <c r="A27" s="184" t="s">
        <v>22</v>
      </c>
      <c r="B27" s="184"/>
      <c r="C27" s="184"/>
      <c r="D27" s="184"/>
      <c r="E27" s="184"/>
      <c r="F27" s="184"/>
      <c r="G27" s="12">
        <v>20</v>
      </c>
      <c r="H27" s="120">
        <f>SUM(H28:H37)</f>
        <v>31308322</v>
      </c>
      <c r="I27" s="120">
        <f>SUM(I28:I37)</f>
        <v>31308322</v>
      </c>
    </row>
    <row r="28" spans="1:9" ht="12.75" customHeight="1" x14ac:dyDescent="0.25">
      <c r="A28" s="183" t="s">
        <v>23</v>
      </c>
      <c r="B28" s="183"/>
      <c r="C28" s="183"/>
      <c r="D28" s="183"/>
      <c r="E28" s="183"/>
      <c r="F28" s="183"/>
      <c r="G28" s="11">
        <v>21</v>
      </c>
      <c r="H28" s="18">
        <v>31308322</v>
      </c>
      <c r="I28" s="18">
        <v>31308322</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0</v>
      </c>
      <c r="I35" s="18">
        <v>0</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15488170</v>
      </c>
      <c r="I44" s="120">
        <f>I45+I53+I60+I70</f>
        <v>15467064.4</v>
      </c>
    </row>
    <row r="45" spans="1:9" ht="12.75" customHeight="1" x14ac:dyDescent="0.25">
      <c r="A45" s="184" t="s">
        <v>39</v>
      </c>
      <c r="B45" s="184"/>
      <c r="C45" s="184"/>
      <c r="D45" s="184"/>
      <c r="E45" s="184"/>
      <c r="F45" s="184"/>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3205621</v>
      </c>
      <c r="I53" s="120">
        <f>SUM(I54:I59)</f>
        <v>3202525.32</v>
      </c>
    </row>
    <row r="54" spans="1:9" ht="12.75" customHeight="1" x14ac:dyDescent="0.25">
      <c r="A54" s="183" t="s">
        <v>48</v>
      </c>
      <c r="B54" s="183"/>
      <c r="C54" s="183"/>
      <c r="D54" s="183"/>
      <c r="E54" s="183"/>
      <c r="F54" s="183"/>
      <c r="G54" s="11">
        <v>47</v>
      </c>
      <c r="H54" s="18">
        <v>3015811</v>
      </c>
      <c r="I54" s="18">
        <v>3016621.65</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0</v>
      </c>
      <c r="I56" s="18">
        <v>0</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189810</v>
      </c>
      <c r="I58" s="18">
        <v>185903.67</v>
      </c>
    </row>
    <row r="59" spans="1:9" ht="12.75" customHeight="1" x14ac:dyDescent="0.25">
      <c r="A59" s="183" t="s">
        <v>53</v>
      </c>
      <c r="B59" s="183"/>
      <c r="C59" s="183"/>
      <c r="D59" s="183"/>
      <c r="E59" s="183"/>
      <c r="F59" s="183"/>
      <c r="G59" s="11">
        <v>52</v>
      </c>
      <c r="H59" s="18">
        <v>0</v>
      </c>
      <c r="I59" s="18">
        <v>0</v>
      </c>
    </row>
    <row r="60" spans="1:9" ht="12.75" customHeight="1" x14ac:dyDescent="0.25">
      <c r="A60" s="184" t="s">
        <v>54</v>
      </c>
      <c r="B60" s="184"/>
      <c r="C60" s="184"/>
      <c r="D60" s="184"/>
      <c r="E60" s="184"/>
      <c r="F60" s="184"/>
      <c r="G60" s="12">
        <v>53</v>
      </c>
      <c r="H60" s="120">
        <f>SUM(H61:H69)</f>
        <v>11936943</v>
      </c>
      <c r="I60" s="120">
        <f>SUM(I61:I69)</f>
        <v>11649880.35</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9936943</v>
      </c>
      <c r="I63" s="18">
        <v>10149880.35</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2000000</v>
      </c>
      <c r="I68" s="18">
        <v>1500000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345606</v>
      </c>
      <c r="I70" s="18">
        <v>614658.73</v>
      </c>
    </row>
    <row r="71" spans="1:9" ht="12.75" customHeight="1" x14ac:dyDescent="0.25">
      <c r="A71" s="199" t="s">
        <v>58</v>
      </c>
      <c r="B71" s="199"/>
      <c r="C71" s="199"/>
      <c r="D71" s="199"/>
      <c r="E71" s="199"/>
      <c r="F71" s="199"/>
      <c r="G71" s="11">
        <v>64</v>
      </c>
      <c r="H71" s="18">
        <v>6600</v>
      </c>
      <c r="I71" s="18">
        <v>5564.95</v>
      </c>
    </row>
    <row r="72" spans="1:9" ht="12.75" customHeight="1" x14ac:dyDescent="0.25">
      <c r="A72" s="185" t="s">
        <v>304</v>
      </c>
      <c r="B72" s="185"/>
      <c r="C72" s="185"/>
      <c r="D72" s="185"/>
      <c r="E72" s="185"/>
      <c r="F72" s="185"/>
      <c r="G72" s="12">
        <v>65</v>
      </c>
      <c r="H72" s="120">
        <f>H8+H9+H44+H71</f>
        <v>46803476</v>
      </c>
      <c r="I72" s="120">
        <f>I8+I9+I44+I71</f>
        <v>46782001.880000003</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46681669</v>
      </c>
      <c r="I75" s="121">
        <f>I76+I77+I78+I84+I85+I91+I94+I97</f>
        <v>46754245.43</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4" t="s">
        <v>63</v>
      </c>
      <c r="B78" s="184"/>
      <c r="C78" s="184"/>
      <c r="D78" s="184"/>
      <c r="E78" s="184"/>
      <c r="F78" s="184"/>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0</v>
      </c>
      <c r="I84" s="47">
        <v>0</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617124</v>
      </c>
      <c r="I91" s="120">
        <f>I92-I93</f>
        <v>3481481</v>
      </c>
    </row>
    <row r="92" spans="1:9" ht="12.75" customHeight="1" x14ac:dyDescent="0.25">
      <c r="A92" s="183" t="s">
        <v>72</v>
      </c>
      <c r="B92" s="183"/>
      <c r="C92" s="183"/>
      <c r="D92" s="183"/>
      <c r="E92" s="183"/>
      <c r="F92" s="183"/>
      <c r="G92" s="11">
        <v>84</v>
      </c>
      <c r="H92" s="18">
        <v>617124</v>
      </c>
      <c r="I92" s="18">
        <v>3481481</v>
      </c>
    </row>
    <row r="93" spans="1:9" ht="12.75" customHeight="1" x14ac:dyDescent="0.25">
      <c r="A93" s="183" t="s">
        <v>73</v>
      </c>
      <c r="B93" s="183"/>
      <c r="C93" s="183"/>
      <c r="D93" s="183"/>
      <c r="E93" s="183"/>
      <c r="F93" s="183"/>
      <c r="G93" s="11">
        <v>85</v>
      </c>
      <c r="H93" s="18">
        <v>0</v>
      </c>
      <c r="I93" s="18">
        <v>0</v>
      </c>
    </row>
    <row r="94" spans="1:9" ht="12.75" customHeight="1" x14ac:dyDescent="0.25">
      <c r="A94" s="184" t="s">
        <v>351</v>
      </c>
      <c r="B94" s="184"/>
      <c r="C94" s="184"/>
      <c r="D94" s="184"/>
      <c r="E94" s="184"/>
      <c r="F94" s="184"/>
      <c r="G94" s="12">
        <v>86</v>
      </c>
      <c r="H94" s="120">
        <f>H95-H96</f>
        <v>2864357</v>
      </c>
      <c r="I94" s="120">
        <f>I95-I96</f>
        <v>72576.429999999993</v>
      </c>
    </row>
    <row r="95" spans="1:9" ht="12.75" customHeight="1" x14ac:dyDescent="0.25">
      <c r="A95" s="183" t="s">
        <v>74</v>
      </c>
      <c r="B95" s="183"/>
      <c r="C95" s="183"/>
      <c r="D95" s="183"/>
      <c r="E95" s="183"/>
      <c r="F95" s="183"/>
      <c r="G95" s="11">
        <v>87</v>
      </c>
      <c r="H95" s="18">
        <v>2864357</v>
      </c>
      <c r="I95" s="18">
        <v>72576.429999999993</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0</v>
      </c>
      <c r="I105" s="120">
        <f>SUM(I106:I116)</f>
        <v>0</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0</v>
      </c>
      <c r="I111" s="18">
        <v>0</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0</v>
      </c>
      <c r="I116" s="18">
        <v>0</v>
      </c>
    </row>
    <row r="117" spans="1:9" ht="12.75" customHeight="1" x14ac:dyDescent="0.25">
      <c r="A117" s="185" t="s">
        <v>355</v>
      </c>
      <c r="B117" s="185"/>
      <c r="C117" s="185"/>
      <c r="D117" s="185"/>
      <c r="E117" s="185"/>
      <c r="F117" s="185"/>
      <c r="G117" s="12">
        <v>109</v>
      </c>
      <c r="H117" s="120">
        <f>SUM(H118:H131)</f>
        <v>28307</v>
      </c>
      <c r="I117" s="120">
        <f>SUM(I118:I131)</f>
        <v>27756.18</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0</v>
      </c>
      <c r="I122" s="18">
        <v>0</v>
      </c>
    </row>
    <row r="123" spans="1:9" ht="12.75" customHeight="1" x14ac:dyDescent="0.25">
      <c r="A123" s="183" t="s">
        <v>88</v>
      </c>
      <c r="B123" s="183"/>
      <c r="C123" s="183"/>
      <c r="D123" s="183"/>
      <c r="E123" s="183"/>
      <c r="F123" s="183"/>
      <c r="G123" s="11">
        <v>115</v>
      </c>
      <c r="H123" s="18">
        <v>0</v>
      </c>
      <c r="I123" s="18">
        <v>0</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3993</v>
      </c>
      <c r="I125" s="18">
        <v>880.77</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14625</v>
      </c>
      <c r="I127" s="18">
        <v>15765.42</v>
      </c>
    </row>
    <row r="128" spans="1:9" x14ac:dyDescent="0.25">
      <c r="A128" s="183" t="s">
        <v>95</v>
      </c>
      <c r="B128" s="183"/>
      <c r="C128" s="183"/>
      <c r="D128" s="183"/>
      <c r="E128" s="183"/>
      <c r="F128" s="183"/>
      <c r="G128" s="11">
        <v>120</v>
      </c>
      <c r="H128" s="18">
        <v>9689</v>
      </c>
      <c r="I128" s="18">
        <v>11109.99</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99" t="s">
        <v>99</v>
      </c>
      <c r="B132" s="199"/>
      <c r="C132" s="199"/>
      <c r="D132" s="199"/>
      <c r="E132" s="199"/>
      <c r="F132" s="199"/>
      <c r="G132" s="11">
        <v>124</v>
      </c>
      <c r="H132" s="18">
        <v>93500</v>
      </c>
      <c r="I132" s="18">
        <v>0</v>
      </c>
    </row>
    <row r="133" spans="1:9" ht="12.75" customHeight="1" x14ac:dyDescent="0.25">
      <c r="A133" s="185" t="s">
        <v>356</v>
      </c>
      <c r="B133" s="185"/>
      <c r="C133" s="185"/>
      <c r="D133" s="185"/>
      <c r="E133" s="185"/>
      <c r="F133" s="185"/>
      <c r="G133" s="12">
        <v>125</v>
      </c>
      <c r="H133" s="120">
        <f>H75+H98+H105+H117+H132</f>
        <v>46803476</v>
      </c>
      <c r="I133" s="120">
        <f>I75+I98+I105+I117+I132</f>
        <v>46782001.609999999</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97" zoomScaleNormal="100" zoomScaleSheetLayoutView="110" workbookViewId="0">
      <selection activeCell="H89" sqref="H89:K89"/>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467</v>
      </c>
      <c r="B2" s="206"/>
      <c r="C2" s="206"/>
      <c r="D2" s="206"/>
      <c r="E2" s="206"/>
      <c r="F2" s="206"/>
      <c r="G2" s="206"/>
      <c r="H2" s="206"/>
      <c r="I2" s="206"/>
    </row>
    <row r="3" spans="1:11" x14ac:dyDescent="0.25">
      <c r="A3" s="207" t="s">
        <v>446</v>
      </c>
      <c r="B3" s="208"/>
      <c r="C3" s="208"/>
      <c r="D3" s="208"/>
      <c r="E3" s="208"/>
      <c r="F3" s="208"/>
      <c r="G3" s="208"/>
      <c r="H3" s="208"/>
      <c r="I3" s="208"/>
      <c r="J3" s="209"/>
      <c r="K3" s="209"/>
    </row>
    <row r="4" spans="1:11" x14ac:dyDescent="0.25">
      <c r="A4" s="210" t="s">
        <v>464</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63493</v>
      </c>
      <c r="I8" s="52">
        <f>SUM(I9:I13)</f>
        <v>33926</v>
      </c>
      <c r="J8" s="52">
        <f>SUM(J9:J13)</f>
        <v>76403.5</v>
      </c>
      <c r="K8" s="52">
        <f>SUM(K9:K13)</f>
        <v>39395.5</v>
      </c>
    </row>
    <row r="9" spans="1:11" ht="12.75" customHeight="1" x14ac:dyDescent="0.25">
      <c r="A9" s="183" t="s">
        <v>115</v>
      </c>
      <c r="B9" s="183"/>
      <c r="C9" s="183"/>
      <c r="D9" s="183"/>
      <c r="E9" s="183"/>
      <c r="F9" s="183"/>
      <c r="G9" s="11">
        <v>2</v>
      </c>
      <c r="H9" s="53">
        <v>62182</v>
      </c>
      <c r="I9" s="53">
        <v>33344</v>
      </c>
      <c r="J9" s="53">
        <v>72027.31</v>
      </c>
      <c r="K9" s="53">
        <v>37017.31</v>
      </c>
    </row>
    <row r="10" spans="1:11" ht="12.75" customHeight="1" x14ac:dyDescent="0.25">
      <c r="A10" s="183" t="s">
        <v>116</v>
      </c>
      <c r="B10" s="183"/>
      <c r="C10" s="183"/>
      <c r="D10" s="183"/>
      <c r="E10" s="183"/>
      <c r="F10" s="183"/>
      <c r="G10" s="11">
        <v>3</v>
      </c>
      <c r="H10" s="53">
        <v>0</v>
      </c>
      <c r="I10" s="53">
        <v>0</v>
      </c>
      <c r="J10" s="53">
        <v>0</v>
      </c>
      <c r="K10" s="53">
        <v>0</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1311</v>
      </c>
      <c r="I13" s="53">
        <v>582</v>
      </c>
      <c r="J13" s="53">
        <v>4376.1900000000005</v>
      </c>
      <c r="K13" s="53">
        <v>2378.1900000000005</v>
      </c>
    </row>
    <row r="14" spans="1:11" ht="12.75" customHeight="1" x14ac:dyDescent="0.25">
      <c r="A14" s="217" t="s">
        <v>358</v>
      </c>
      <c r="B14" s="217"/>
      <c r="C14" s="217"/>
      <c r="D14" s="217"/>
      <c r="E14" s="217"/>
      <c r="F14" s="217"/>
      <c r="G14" s="12">
        <v>7</v>
      </c>
      <c r="H14" s="52">
        <f>H15+H16+H20+H24+H25+H26+H29+H36</f>
        <v>267328</v>
      </c>
      <c r="I14" s="52">
        <f>I15+I16+I20+I24+I25+I26+I29+I36</f>
        <v>174717</v>
      </c>
      <c r="J14" s="52">
        <f>J15+J16+J20+J24+J25+J26+J29+J36</f>
        <v>240004.58000000002</v>
      </c>
      <c r="K14" s="52">
        <f>K15+K16+K20+K24+K25+K26+K29+K36</f>
        <v>141424.58000000002</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4" t="s">
        <v>438</v>
      </c>
      <c r="B16" s="184"/>
      <c r="C16" s="184"/>
      <c r="D16" s="184"/>
      <c r="E16" s="184"/>
      <c r="F16" s="184"/>
      <c r="G16" s="12">
        <v>9</v>
      </c>
      <c r="H16" s="52">
        <f>SUM(H17:H19)</f>
        <v>92320</v>
      </c>
      <c r="I16" s="52">
        <f>SUM(I17:I19)</f>
        <v>59447</v>
      </c>
      <c r="J16" s="52">
        <f>SUM(J17:J19)</f>
        <v>91773.060000000012</v>
      </c>
      <c r="K16" s="52">
        <f>SUM(K17:K19)</f>
        <v>57832.060000000005</v>
      </c>
    </row>
    <row r="17" spans="1:11" ht="12.75" customHeight="1" x14ac:dyDescent="0.25">
      <c r="A17" s="218" t="s">
        <v>120</v>
      </c>
      <c r="B17" s="218"/>
      <c r="C17" s="218"/>
      <c r="D17" s="218"/>
      <c r="E17" s="218"/>
      <c r="F17" s="218"/>
      <c r="G17" s="11">
        <v>10</v>
      </c>
      <c r="H17" s="53">
        <v>1656</v>
      </c>
      <c r="I17" s="53">
        <v>805</v>
      </c>
      <c r="J17" s="53">
        <v>1421.85</v>
      </c>
      <c r="K17" s="53">
        <v>824.84999999999991</v>
      </c>
    </row>
    <row r="18" spans="1:11" ht="12.75" customHeight="1" x14ac:dyDescent="0.25">
      <c r="A18" s="218" t="s">
        <v>121</v>
      </c>
      <c r="B18" s="218"/>
      <c r="C18" s="218"/>
      <c r="D18" s="218"/>
      <c r="E18" s="218"/>
      <c r="F18" s="218"/>
      <c r="G18" s="11">
        <v>11</v>
      </c>
      <c r="H18" s="53">
        <v>0</v>
      </c>
      <c r="I18" s="53">
        <v>0</v>
      </c>
      <c r="J18" s="53">
        <v>0</v>
      </c>
      <c r="K18" s="53">
        <v>0</v>
      </c>
    </row>
    <row r="19" spans="1:11" ht="12.75" customHeight="1" x14ac:dyDescent="0.25">
      <c r="A19" s="218" t="s">
        <v>122</v>
      </c>
      <c r="B19" s="218"/>
      <c r="C19" s="218"/>
      <c r="D19" s="218"/>
      <c r="E19" s="218"/>
      <c r="F19" s="218"/>
      <c r="G19" s="11">
        <v>12</v>
      </c>
      <c r="H19" s="53">
        <v>90664</v>
      </c>
      <c r="I19" s="53">
        <v>58642</v>
      </c>
      <c r="J19" s="53">
        <v>90351.21</v>
      </c>
      <c r="K19" s="53">
        <v>57007.210000000006</v>
      </c>
    </row>
    <row r="20" spans="1:11" ht="12.75" customHeight="1" x14ac:dyDescent="0.25">
      <c r="A20" s="184" t="s">
        <v>439</v>
      </c>
      <c r="B20" s="184"/>
      <c r="C20" s="184"/>
      <c r="D20" s="184"/>
      <c r="E20" s="184"/>
      <c r="F20" s="184"/>
      <c r="G20" s="12">
        <v>13</v>
      </c>
      <c r="H20" s="52">
        <f>SUM(H21:H23)</f>
        <v>153575</v>
      </c>
      <c r="I20" s="52">
        <f>SUM(I21:I23)</f>
        <v>101266</v>
      </c>
      <c r="J20" s="52">
        <f>SUM(J21:J23)</f>
        <v>123359.81000000001</v>
      </c>
      <c r="K20" s="52">
        <f>SUM(K21:K23)</f>
        <v>66867.810000000012</v>
      </c>
    </row>
    <row r="21" spans="1:11" ht="12.75" customHeight="1" x14ac:dyDescent="0.25">
      <c r="A21" s="218" t="s">
        <v>105</v>
      </c>
      <c r="B21" s="218"/>
      <c r="C21" s="218"/>
      <c r="D21" s="218"/>
      <c r="E21" s="218"/>
      <c r="F21" s="218"/>
      <c r="G21" s="11">
        <v>14</v>
      </c>
      <c r="H21" s="53">
        <v>83898</v>
      </c>
      <c r="I21" s="53">
        <v>54887</v>
      </c>
      <c r="J21" s="53">
        <v>69499.240000000005</v>
      </c>
      <c r="K21" s="53">
        <v>37347.240000000005</v>
      </c>
    </row>
    <row r="22" spans="1:11" ht="12.75" customHeight="1" x14ac:dyDescent="0.25">
      <c r="A22" s="218" t="s">
        <v>106</v>
      </c>
      <c r="B22" s="218"/>
      <c r="C22" s="218"/>
      <c r="D22" s="218"/>
      <c r="E22" s="218"/>
      <c r="F22" s="218"/>
      <c r="G22" s="11">
        <v>15</v>
      </c>
      <c r="H22" s="53">
        <v>49728</v>
      </c>
      <c r="I22" s="53">
        <v>33053</v>
      </c>
      <c r="J22" s="53">
        <v>38649.47</v>
      </c>
      <c r="K22" s="53">
        <v>21180.47</v>
      </c>
    </row>
    <row r="23" spans="1:11" ht="12.75" customHeight="1" x14ac:dyDescent="0.25">
      <c r="A23" s="218" t="s">
        <v>107</v>
      </c>
      <c r="B23" s="218"/>
      <c r="C23" s="218"/>
      <c r="D23" s="218"/>
      <c r="E23" s="218"/>
      <c r="F23" s="218"/>
      <c r="G23" s="11">
        <v>16</v>
      </c>
      <c r="H23" s="53">
        <v>19949</v>
      </c>
      <c r="I23" s="53">
        <v>13326</v>
      </c>
      <c r="J23" s="53">
        <v>15211.1</v>
      </c>
      <c r="K23" s="53">
        <v>8340.1</v>
      </c>
    </row>
    <row r="24" spans="1:11" ht="12.75" customHeight="1" x14ac:dyDescent="0.25">
      <c r="A24" s="183" t="s">
        <v>108</v>
      </c>
      <c r="B24" s="183"/>
      <c r="C24" s="183"/>
      <c r="D24" s="183"/>
      <c r="E24" s="183"/>
      <c r="F24" s="183"/>
      <c r="G24" s="11">
        <v>17</v>
      </c>
      <c r="H24" s="53">
        <v>823</v>
      </c>
      <c r="I24" s="53">
        <v>411</v>
      </c>
      <c r="J24" s="53">
        <v>593.65</v>
      </c>
      <c r="K24" s="53">
        <v>401.65</v>
      </c>
    </row>
    <row r="25" spans="1:11" ht="12.75" customHeight="1" x14ac:dyDescent="0.25">
      <c r="A25" s="183" t="s">
        <v>109</v>
      </c>
      <c r="B25" s="183"/>
      <c r="C25" s="183"/>
      <c r="D25" s="183"/>
      <c r="E25" s="183"/>
      <c r="F25" s="183"/>
      <c r="G25" s="11">
        <v>18</v>
      </c>
      <c r="H25" s="53">
        <v>20610</v>
      </c>
      <c r="I25" s="53">
        <v>13593</v>
      </c>
      <c r="J25" s="53">
        <v>24278.06</v>
      </c>
      <c r="K25" s="53">
        <v>16323.060000000001</v>
      </c>
    </row>
    <row r="26" spans="1:11" ht="12.75" customHeight="1" x14ac:dyDescent="0.25">
      <c r="A26" s="184" t="s">
        <v>440</v>
      </c>
      <c r="B26" s="184"/>
      <c r="C26" s="184"/>
      <c r="D26" s="184"/>
      <c r="E26" s="184"/>
      <c r="F26" s="184"/>
      <c r="G26" s="12">
        <v>19</v>
      </c>
      <c r="H26" s="52">
        <f>H27+H28</f>
        <v>0</v>
      </c>
      <c r="I26" s="52">
        <f>I27+I28</f>
        <v>0</v>
      </c>
      <c r="J26" s="52">
        <f>J27+J28</f>
        <v>0</v>
      </c>
      <c r="K26" s="52">
        <f>K27+K28</f>
        <v>0</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0</v>
      </c>
      <c r="I28" s="53">
        <v>0</v>
      </c>
      <c r="J28" s="53">
        <v>0</v>
      </c>
      <c r="K28" s="53">
        <v>0</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0</v>
      </c>
      <c r="I36" s="53">
        <v>0</v>
      </c>
      <c r="J36" s="53">
        <v>0</v>
      </c>
      <c r="K36" s="53">
        <v>0</v>
      </c>
    </row>
    <row r="37" spans="1:11" ht="12.75" customHeight="1" x14ac:dyDescent="0.25">
      <c r="A37" s="217" t="s">
        <v>359</v>
      </c>
      <c r="B37" s="217"/>
      <c r="C37" s="217"/>
      <c r="D37" s="217"/>
      <c r="E37" s="217"/>
      <c r="F37" s="217"/>
      <c r="G37" s="12">
        <v>30</v>
      </c>
      <c r="H37" s="52">
        <f>SUM(H38:H47)</f>
        <v>181189</v>
      </c>
      <c r="I37" s="52">
        <f>SUM(I38:I47)</f>
        <v>104198</v>
      </c>
      <c r="J37" s="52">
        <f>SUM(J38:J47)</f>
        <v>236199.03</v>
      </c>
      <c r="K37" s="52">
        <f>SUM(K38:K47)</f>
        <v>130319.03</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153981</v>
      </c>
      <c r="I41" s="53">
        <v>76990</v>
      </c>
      <c r="J41" s="53">
        <v>212937.4</v>
      </c>
      <c r="K41" s="53">
        <v>107057.4</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27208</v>
      </c>
      <c r="I44" s="53">
        <v>27208</v>
      </c>
      <c r="J44" s="53">
        <v>23261.63</v>
      </c>
      <c r="K44" s="53">
        <v>23261.63</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0</v>
      </c>
      <c r="I47" s="53">
        <v>0</v>
      </c>
      <c r="J47" s="53">
        <v>0</v>
      </c>
      <c r="K47" s="53">
        <v>0</v>
      </c>
    </row>
    <row r="48" spans="1:11" ht="12.75" customHeight="1" x14ac:dyDescent="0.25">
      <c r="A48" s="217" t="s">
        <v>360</v>
      </c>
      <c r="B48" s="217"/>
      <c r="C48" s="217"/>
      <c r="D48" s="217"/>
      <c r="E48" s="217"/>
      <c r="F48" s="217"/>
      <c r="G48" s="12">
        <v>41</v>
      </c>
      <c r="H48" s="52">
        <f>SUM(H49:H55)</f>
        <v>7</v>
      </c>
      <c r="I48" s="52">
        <f>SUM(I49:I55)</f>
        <v>3</v>
      </c>
      <c r="J48" s="52">
        <f>SUM(J49:J55)</f>
        <v>21.52</v>
      </c>
      <c r="K48" s="52">
        <f>SUM(K49:K55)</f>
        <v>6.48</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0</v>
      </c>
      <c r="I51" s="53">
        <v>0</v>
      </c>
      <c r="J51" s="53">
        <v>8.0399999999999991</v>
      </c>
      <c r="K51" s="53">
        <v>0</v>
      </c>
    </row>
    <row r="52" spans="1:11" ht="12.75" customHeight="1" x14ac:dyDescent="0.25">
      <c r="A52" s="221" t="s">
        <v>144</v>
      </c>
      <c r="B52" s="221"/>
      <c r="C52" s="221"/>
      <c r="D52" s="221"/>
      <c r="E52" s="221"/>
      <c r="F52" s="221"/>
      <c r="G52" s="11">
        <v>45</v>
      </c>
      <c r="H52" s="53">
        <v>7</v>
      </c>
      <c r="I52" s="53">
        <v>3</v>
      </c>
      <c r="J52" s="53">
        <v>13.48</v>
      </c>
      <c r="K52" s="53">
        <v>6.48</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244682</v>
      </c>
      <c r="I60" s="52">
        <f t="shared" ref="I60:K60" si="0">I8+I37+I56+I57</f>
        <v>138124</v>
      </c>
      <c r="J60" s="52">
        <f t="shared" si="0"/>
        <v>312602.53000000003</v>
      </c>
      <c r="K60" s="52">
        <f t="shared" si="0"/>
        <v>169714.53</v>
      </c>
    </row>
    <row r="61" spans="1:11" ht="12.75" customHeight="1" x14ac:dyDescent="0.25">
      <c r="A61" s="217" t="s">
        <v>362</v>
      </c>
      <c r="B61" s="217"/>
      <c r="C61" s="217"/>
      <c r="D61" s="217"/>
      <c r="E61" s="217"/>
      <c r="F61" s="217"/>
      <c r="G61" s="12">
        <v>54</v>
      </c>
      <c r="H61" s="52">
        <f>H14+H48+H58+H59</f>
        <v>267335</v>
      </c>
      <c r="I61" s="52">
        <f t="shared" ref="I61:K61" si="1">I14+I48+I58+I59</f>
        <v>174720</v>
      </c>
      <c r="J61" s="52">
        <f t="shared" si="1"/>
        <v>240026.1</v>
      </c>
      <c r="K61" s="52">
        <f t="shared" si="1"/>
        <v>141431.06000000003</v>
      </c>
    </row>
    <row r="62" spans="1:11" ht="12.75" customHeight="1" x14ac:dyDescent="0.25">
      <c r="A62" s="217" t="s">
        <v>363</v>
      </c>
      <c r="B62" s="217"/>
      <c r="C62" s="217"/>
      <c r="D62" s="217"/>
      <c r="E62" s="217"/>
      <c r="F62" s="217"/>
      <c r="G62" s="12">
        <v>55</v>
      </c>
      <c r="H62" s="52">
        <f>H60-H61</f>
        <v>-22653</v>
      </c>
      <c r="I62" s="52">
        <f t="shared" ref="I62:K62" si="2">I60-I61</f>
        <v>-36596</v>
      </c>
      <c r="J62" s="52">
        <f t="shared" si="2"/>
        <v>72576.430000000022</v>
      </c>
      <c r="K62" s="52">
        <f t="shared" si="2"/>
        <v>28283.469999999972</v>
      </c>
    </row>
    <row r="63" spans="1:11" ht="12.75" customHeight="1" x14ac:dyDescent="0.25">
      <c r="A63" s="222" t="s">
        <v>364</v>
      </c>
      <c r="B63" s="222"/>
      <c r="C63" s="222"/>
      <c r="D63" s="222"/>
      <c r="E63" s="222"/>
      <c r="F63" s="222"/>
      <c r="G63" s="12">
        <v>56</v>
      </c>
      <c r="H63" s="52">
        <f>+IF((H60-H61)&gt;0,(H60-H61),0)</f>
        <v>0</v>
      </c>
      <c r="I63" s="52">
        <f t="shared" ref="I63:K63" si="3">+IF((I60-I61)&gt;0,(I60-I61),0)</f>
        <v>0</v>
      </c>
      <c r="J63" s="52">
        <f t="shared" si="3"/>
        <v>72576.430000000022</v>
      </c>
      <c r="K63" s="52">
        <f t="shared" si="3"/>
        <v>28283.469999999972</v>
      </c>
    </row>
    <row r="64" spans="1:11" ht="12.75" customHeight="1" x14ac:dyDescent="0.25">
      <c r="A64" s="222" t="s">
        <v>365</v>
      </c>
      <c r="B64" s="222"/>
      <c r="C64" s="222"/>
      <c r="D64" s="222"/>
      <c r="E64" s="222"/>
      <c r="F64" s="222"/>
      <c r="G64" s="12">
        <v>57</v>
      </c>
      <c r="H64" s="52">
        <f>+IF((H60-H61)&lt;0,(H60-H61),0)</f>
        <v>-22653</v>
      </c>
      <c r="I64" s="52">
        <f t="shared" ref="I64:K64" si="4">+IF((I60-I61)&lt;0,(I60-I61),0)</f>
        <v>-36596</v>
      </c>
      <c r="J64" s="52">
        <f t="shared" si="4"/>
        <v>0</v>
      </c>
      <c r="K64" s="52">
        <f t="shared" si="4"/>
        <v>0</v>
      </c>
    </row>
    <row r="65" spans="1:11" ht="12.75" customHeight="1" x14ac:dyDescent="0.25">
      <c r="A65" s="223" t="s">
        <v>111</v>
      </c>
      <c r="B65" s="223"/>
      <c r="C65" s="223"/>
      <c r="D65" s="223"/>
      <c r="E65" s="223"/>
      <c r="F65" s="223"/>
      <c r="G65" s="11">
        <v>58</v>
      </c>
      <c r="H65" s="53">
        <v>0</v>
      </c>
      <c r="I65" s="53">
        <v>0</v>
      </c>
      <c r="J65" s="53">
        <v>0</v>
      </c>
      <c r="K65" s="53">
        <v>0</v>
      </c>
    </row>
    <row r="66" spans="1:11" ht="12.75" customHeight="1" x14ac:dyDescent="0.25">
      <c r="A66" s="217" t="s">
        <v>366</v>
      </c>
      <c r="B66" s="217"/>
      <c r="C66" s="217"/>
      <c r="D66" s="217"/>
      <c r="E66" s="217"/>
      <c r="F66" s="217"/>
      <c r="G66" s="12">
        <v>59</v>
      </c>
      <c r="H66" s="52">
        <f>H62-H65</f>
        <v>-22653</v>
      </c>
      <c r="I66" s="52">
        <f t="shared" ref="I66:K66" si="5">I62-I65</f>
        <v>-36596</v>
      </c>
      <c r="J66" s="52">
        <f t="shared" si="5"/>
        <v>72576.430000000022</v>
      </c>
      <c r="K66" s="52">
        <f t="shared" si="5"/>
        <v>28283.469999999972</v>
      </c>
    </row>
    <row r="67" spans="1:11" ht="12.75" customHeight="1" x14ac:dyDescent="0.25">
      <c r="A67" s="222" t="s">
        <v>367</v>
      </c>
      <c r="B67" s="222"/>
      <c r="C67" s="222"/>
      <c r="D67" s="222"/>
      <c r="E67" s="222"/>
      <c r="F67" s="222"/>
      <c r="G67" s="12">
        <v>60</v>
      </c>
      <c r="H67" s="52">
        <f>+IF((H62-H65)&gt;0,(H62-H65),0)</f>
        <v>0</v>
      </c>
      <c r="I67" s="52">
        <f t="shared" ref="I67:K67" si="6">+IF((I62-I65)&gt;0,(I62-I65),0)</f>
        <v>0</v>
      </c>
      <c r="J67" s="52">
        <f t="shared" si="6"/>
        <v>72576.430000000022</v>
      </c>
      <c r="K67" s="52">
        <f t="shared" si="6"/>
        <v>28283.469999999972</v>
      </c>
    </row>
    <row r="68" spans="1:11" ht="12.75" customHeight="1" x14ac:dyDescent="0.25">
      <c r="A68" s="222" t="s">
        <v>368</v>
      </c>
      <c r="B68" s="222"/>
      <c r="C68" s="222"/>
      <c r="D68" s="222"/>
      <c r="E68" s="222"/>
      <c r="F68" s="222"/>
      <c r="G68" s="12">
        <v>61</v>
      </c>
      <c r="H68" s="52">
        <f>+IF((H62-H65)&lt;0,(H62-H65),0)</f>
        <v>-22653</v>
      </c>
      <c r="I68" s="52">
        <f t="shared" ref="I68:K68" si="7">+IF((I62-I65)&lt;0,(I62-I65),0)</f>
        <v>-36596</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f t="shared" ref="H74:K74" si="8">H75+H76</f>
        <v>0</v>
      </c>
      <c r="I74" s="75">
        <f t="shared" si="8"/>
        <v>0</v>
      </c>
      <c r="J74" s="75">
        <f t="shared" si="8"/>
        <v>0</v>
      </c>
      <c r="K74" s="75">
        <f t="shared" si="8"/>
        <v>0</v>
      </c>
    </row>
    <row r="75" spans="1:11" ht="12.75" customHeight="1" x14ac:dyDescent="0.25">
      <c r="A75" s="222" t="s">
        <v>371</v>
      </c>
      <c r="B75" s="222"/>
      <c r="C75" s="222"/>
      <c r="D75" s="222"/>
      <c r="E75" s="222"/>
      <c r="F75" s="222"/>
      <c r="G75" s="12">
        <v>67</v>
      </c>
      <c r="H75" s="75">
        <f t="shared" ref="H75:K75" si="9">H76+H77</f>
        <v>0</v>
      </c>
      <c r="I75" s="75">
        <f t="shared" si="9"/>
        <v>0</v>
      </c>
      <c r="J75" s="75">
        <f t="shared" si="9"/>
        <v>0</v>
      </c>
      <c r="K75" s="75">
        <f t="shared" si="9"/>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f t="shared" ref="H77:K77" si="10">H78+H79</f>
        <v>0</v>
      </c>
      <c r="I77" s="75">
        <f t="shared" si="10"/>
        <v>0</v>
      </c>
      <c r="J77" s="75">
        <f t="shared" si="10"/>
        <v>0</v>
      </c>
      <c r="K77" s="75">
        <f t="shared" si="10"/>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f t="shared" ref="H80:K80" si="11">H81+H82</f>
        <v>0</v>
      </c>
      <c r="I80" s="75">
        <f t="shared" si="11"/>
        <v>0</v>
      </c>
      <c r="J80" s="75">
        <f t="shared" si="11"/>
        <v>0</v>
      </c>
      <c r="K80" s="75">
        <f t="shared" si="11"/>
        <v>0</v>
      </c>
    </row>
    <row r="81" spans="1:11" ht="12.75" customHeight="1" x14ac:dyDescent="0.25">
      <c r="A81" s="217" t="s">
        <v>376</v>
      </c>
      <c r="B81" s="217"/>
      <c r="C81" s="217"/>
      <c r="D81" s="217"/>
      <c r="E81" s="217"/>
      <c r="F81" s="217"/>
      <c r="G81" s="12">
        <v>72</v>
      </c>
      <c r="H81" s="75">
        <f t="shared" ref="H81:K81" si="12">H82+H83</f>
        <v>0</v>
      </c>
      <c r="I81" s="75">
        <f t="shared" si="12"/>
        <v>0</v>
      </c>
      <c r="J81" s="75">
        <f t="shared" si="12"/>
        <v>0</v>
      </c>
      <c r="K81" s="75">
        <f t="shared" si="12"/>
        <v>0</v>
      </c>
    </row>
    <row r="82" spans="1:11" ht="12.75" customHeight="1" x14ac:dyDescent="0.25">
      <c r="A82" s="222" t="s">
        <v>377</v>
      </c>
      <c r="B82" s="222"/>
      <c r="C82" s="222"/>
      <c r="D82" s="222"/>
      <c r="E82" s="222"/>
      <c r="F82" s="222"/>
      <c r="G82" s="12">
        <v>73</v>
      </c>
      <c r="H82" s="75">
        <f t="shared" ref="H82:K82" si="13">H83+H84</f>
        <v>0</v>
      </c>
      <c r="I82" s="75">
        <f t="shared" si="13"/>
        <v>0</v>
      </c>
      <c r="J82" s="75">
        <f t="shared" si="13"/>
        <v>0</v>
      </c>
      <c r="K82" s="75">
        <f t="shared" si="13"/>
        <v>0</v>
      </c>
    </row>
    <row r="83" spans="1:11" ht="12.75" customHeight="1" x14ac:dyDescent="0.25">
      <c r="A83" s="222" t="s">
        <v>378</v>
      </c>
      <c r="B83" s="222"/>
      <c r="C83" s="222"/>
      <c r="D83" s="222"/>
      <c r="E83" s="222"/>
      <c r="F83" s="222"/>
      <c r="G83" s="12">
        <v>74</v>
      </c>
      <c r="H83" s="75">
        <f t="shared" ref="H83:K83" si="14">H84+H85</f>
        <v>0</v>
      </c>
      <c r="I83" s="75">
        <f t="shared" si="14"/>
        <v>0</v>
      </c>
      <c r="J83" s="75">
        <f t="shared" si="14"/>
        <v>0</v>
      </c>
      <c r="K83" s="75">
        <f t="shared" si="14"/>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0</v>
      </c>
      <c r="I85" s="55">
        <f>I86+I87</f>
        <v>0</v>
      </c>
      <c r="J85" s="55">
        <f>J86+J87</f>
        <v>0</v>
      </c>
      <c r="K85" s="55">
        <f>K86+K87</f>
        <v>0</v>
      </c>
    </row>
    <row r="86" spans="1:11" ht="12.75" customHeight="1" x14ac:dyDescent="0.25">
      <c r="A86" s="229" t="s">
        <v>157</v>
      </c>
      <c r="B86" s="229"/>
      <c r="C86" s="229"/>
      <c r="D86" s="229"/>
      <c r="E86" s="229"/>
      <c r="F86" s="229"/>
      <c r="G86" s="11">
        <v>76</v>
      </c>
      <c r="H86" s="56">
        <v>0</v>
      </c>
      <c r="I86" s="56">
        <v>0</v>
      </c>
      <c r="J86" s="56">
        <v>0</v>
      </c>
      <c r="K86" s="56">
        <v>0</v>
      </c>
    </row>
    <row r="87" spans="1:11" ht="12.75"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-22653</v>
      </c>
      <c r="I89" s="56">
        <v>-36596</v>
      </c>
      <c r="J89" s="56">
        <v>72576.430000000022</v>
      </c>
      <c r="K89" s="56">
        <v>28283.469999999972</v>
      </c>
    </row>
    <row r="90" spans="1:11" ht="24" customHeight="1" x14ac:dyDescent="0.25">
      <c r="A90" s="185" t="s">
        <v>435</v>
      </c>
      <c r="B90" s="185"/>
      <c r="C90" s="185"/>
      <c r="D90" s="185"/>
      <c r="E90" s="185"/>
      <c r="F90" s="185"/>
      <c r="G90" s="12">
        <v>79</v>
      </c>
      <c r="H90" s="73">
        <f>H91+H98</f>
        <v>0</v>
      </c>
      <c r="I90" s="73">
        <f>I91+I98</f>
        <v>0</v>
      </c>
      <c r="J90" s="73">
        <f t="shared" ref="J90:K90" si="15">J91+J98</f>
        <v>0</v>
      </c>
      <c r="K90" s="73">
        <f t="shared" si="15"/>
        <v>0</v>
      </c>
    </row>
    <row r="91" spans="1:11" ht="24" customHeight="1" x14ac:dyDescent="0.25">
      <c r="A91" s="232" t="s">
        <v>442</v>
      </c>
      <c r="B91" s="232"/>
      <c r="C91" s="232"/>
      <c r="D91" s="232"/>
      <c r="E91" s="232"/>
      <c r="F91" s="232"/>
      <c r="G91" s="12">
        <v>80</v>
      </c>
      <c r="H91" s="73">
        <f>SUM(H92:H96)</f>
        <v>0</v>
      </c>
      <c r="I91" s="73">
        <f>SUM(I92:I96)</f>
        <v>0</v>
      </c>
      <c r="J91" s="73">
        <f t="shared" ref="J91:K91" si="16">SUM(J92:J96)</f>
        <v>0</v>
      </c>
      <c r="K91" s="73">
        <f t="shared" si="16"/>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7">SUM(J99:J106)</f>
        <v>0</v>
      </c>
      <c r="K98" s="73">
        <f t="shared" si="17"/>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8">J91+J98-J107-J97</f>
        <v>0</v>
      </c>
      <c r="K108" s="73">
        <f t="shared" si="18"/>
        <v>0</v>
      </c>
    </row>
    <row r="109" spans="1:11" ht="12.75" customHeight="1" x14ac:dyDescent="0.25">
      <c r="A109" s="185" t="s">
        <v>391</v>
      </c>
      <c r="B109" s="185"/>
      <c r="C109" s="185"/>
      <c r="D109" s="185"/>
      <c r="E109" s="185"/>
      <c r="F109" s="185"/>
      <c r="G109" s="12">
        <v>98</v>
      </c>
      <c r="H109" s="55">
        <f>H89+H108</f>
        <v>-22653</v>
      </c>
      <c r="I109" s="55">
        <f>I89+I108</f>
        <v>-36596</v>
      </c>
      <c r="J109" s="55">
        <f t="shared" ref="J109:K109" si="19">J89+J108</f>
        <v>72576.430000000022</v>
      </c>
      <c r="K109" s="55">
        <f t="shared" si="19"/>
        <v>28283.469999999972</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0</v>
      </c>
      <c r="I111" s="55">
        <f>I112+I113</f>
        <v>0</v>
      </c>
      <c r="J111" s="55">
        <f>J112+J113</f>
        <v>0</v>
      </c>
      <c r="K111" s="55">
        <f>K112+K113</f>
        <v>0</v>
      </c>
    </row>
    <row r="112" spans="1:11" ht="12.75" customHeight="1" x14ac:dyDescent="0.25">
      <c r="A112" s="229" t="s">
        <v>113</v>
      </c>
      <c r="B112" s="229"/>
      <c r="C112" s="229"/>
      <c r="D112" s="229"/>
      <c r="E112" s="229"/>
      <c r="F112" s="229"/>
      <c r="G112" s="11">
        <v>100</v>
      </c>
      <c r="H112" s="56">
        <v>0</v>
      </c>
      <c r="I112" s="56">
        <v>0</v>
      </c>
      <c r="J112" s="56">
        <v>0</v>
      </c>
      <c r="K112" s="56">
        <v>0</v>
      </c>
    </row>
    <row r="113" spans="1:11" ht="12.75"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3" zoomScale="110" zoomScaleNormal="110" zoomScaleSheetLayoutView="100" workbookViewId="0">
      <selection activeCell="A5" sqref="A5:I59"/>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467</v>
      </c>
      <c r="B2" s="189"/>
      <c r="C2" s="189"/>
      <c r="D2" s="189"/>
      <c r="E2" s="189"/>
      <c r="F2" s="189"/>
      <c r="G2" s="189"/>
      <c r="H2" s="189"/>
      <c r="I2" s="189"/>
    </row>
    <row r="3" spans="1:9" x14ac:dyDescent="0.25">
      <c r="A3" s="238" t="s">
        <v>446</v>
      </c>
      <c r="B3" s="239"/>
      <c r="C3" s="239"/>
      <c r="D3" s="239"/>
      <c r="E3" s="239"/>
      <c r="F3" s="239"/>
      <c r="G3" s="239"/>
      <c r="H3" s="239"/>
      <c r="I3" s="239"/>
    </row>
    <row r="4" spans="1:9" x14ac:dyDescent="0.25">
      <c r="A4" s="237" t="s">
        <v>464</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-22653</v>
      </c>
      <c r="I8" s="68">
        <v>44293</v>
      </c>
    </row>
    <row r="9" spans="1:9" ht="12.75" customHeight="1" x14ac:dyDescent="0.25">
      <c r="A9" s="241" t="s">
        <v>171</v>
      </c>
      <c r="B9" s="241"/>
      <c r="C9" s="241"/>
      <c r="D9" s="241"/>
      <c r="E9" s="241"/>
      <c r="F9" s="241"/>
      <c r="G9" s="69">
        <v>2</v>
      </c>
      <c r="H9" s="70">
        <f>H10+H11+H12+H13+H14+H15+H16+H17</f>
        <v>-180366</v>
      </c>
      <c r="I9" s="70">
        <f>I10+I11+I12+I13+I14+I15+I16+I17</f>
        <v>-105680</v>
      </c>
    </row>
    <row r="10" spans="1:9" ht="12.75" customHeight="1" x14ac:dyDescent="0.25">
      <c r="A10" s="218" t="s">
        <v>172</v>
      </c>
      <c r="B10" s="218"/>
      <c r="C10" s="218"/>
      <c r="D10" s="218"/>
      <c r="E10" s="218"/>
      <c r="F10" s="218"/>
      <c r="G10" s="67">
        <v>3</v>
      </c>
      <c r="H10" s="68">
        <v>823</v>
      </c>
      <c r="I10" s="68">
        <v>192</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-181189</v>
      </c>
      <c r="I13" s="68">
        <v>-105880</v>
      </c>
    </row>
    <row r="14" spans="1:9" ht="12.75" customHeight="1" x14ac:dyDescent="0.25">
      <c r="A14" s="218" t="s">
        <v>176</v>
      </c>
      <c r="B14" s="218"/>
      <c r="C14" s="218"/>
      <c r="D14" s="218"/>
      <c r="E14" s="218"/>
      <c r="F14" s="218"/>
      <c r="G14" s="67">
        <v>7</v>
      </c>
      <c r="H14" s="68">
        <v>0</v>
      </c>
      <c r="I14" s="68">
        <v>8</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0</v>
      </c>
      <c r="I17" s="68">
        <v>0</v>
      </c>
    </row>
    <row r="18" spans="1:9" ht="28.2" customHeight="1" x14ac:dyDescent="0.25">
      <c r="A18" s="240" t="s">
        <v>306</v>
      </c>
      <c r="B18" s="240"/>
      <c r="C18" s="240"/>
      <c r="D18" s="240"/>
      <c r="E18" s="240"/>
      <c r="F18" s="240"/>
      <c r="G18" s="69">
        <v>11</v>
      </c>
      <c r="H18" s="70">
        <f>H8+H9</f>
        <v>-203019</v>
      </c>
      <c r="I18" s="70">
        <f>I8+I9</f>
        <v>-61387</v>
      </c>
    </row>
    <row r="19" spans="1:9" ht="12.75" customHeight="1" x14ac:dyDescent="0.25">
      <c r="A19" s="241" t="s">
        <v>180</v>
      </c>
      <c r="B19" s="241"/>
      <c r="C19" s="241"/>
      <c r="D19" s="241"/>
      <c r="E19" s="241"/>
      <c r="F19" s="241"/>
      <c r="G19" s="69">
        <v>12</v>
      </c>
      <c r="H19" s="70">
        <f>H20+H21+H22+H23</f>
        <v>-20187</v>
      </c>
      <c r="I19" s="70">
        <f>I20+I21+I22+I23</f>
        <v>4181</v>
      </c>
    </row>
    <row r="20" spans="1:9" ht="12.75" customHeight="1" x14ac:dyDescent="0.25">
      <c r="A20" s="218" t="s">
        <v>181</v>
      </c>
      <c r="B20" s="218"/>
      <c r="C20" s="218"/>
      <c r="D20" s="218"/>
      <c r="E20" s="218"/>
      <c r="F20" s="218"/>
      <c r="G20" s="67">
        <v>13</v>
      </c>
      <c r="H20" s="68">
        <v>-56093</v>
      </c>
      <c r="I20" s="68">
        <v>-1875</v>
      </c>
    </row>
    <row r="21" spans="1:9" ht="12.75" customHeight="1" x14ac:dyDescent="0.25">
      <c r="A21" s="218" t="s">
        <v>182</v>
      </c>
      <c r="B21" s="218"/>
      <c r="C21" s="218"/>
      <c r="D21" s="218"/>
      <c r="E21" s="218"/>
      <c r="F21" s="218"/>
      <c r="G21" s="67">
        <v>14</v>
      </c>
      <c r="H21" s="68">
        <v>35906</v>
      </c>
      <c r="I21" s="68">
        <v>6056</v>
      </c>
    </row>
    <row r="22" spans="1:9" ht="12.75" customHeight="1" x14ac:dyDescent="0.25">
      <c r="A22" s="218" t="s">
        <v>183</v>
      </c>
      <c r="B22" s="218"/>
      <c r="C22" s="218"/>
      <c r="D22" s="218"/>
      <c r="E22" s="218"/>
      <c r="F22" s="218"/>
      <c r="G22" s="67">
        <v>15</v>
      </c>
      <c r="H22" s="68">
        <v>0</v>
      </c>
      <c r="I22" s="68">
        <v>0</v>
      </c>
    </row>
    <row r="23" spans="1:9" ht="12.75" customHeight="1" x14ac:dyDescent="0.25">
      <c r="A23" s="218" t="s">
        <v>184</v>
      </c>
      <c r="B23" s="218"/>
      <c r="C23" s="218"/>
      <c r="D23" s="218"/>
      <c r="E23" s="218"/>
      <c r="F23" s="218"/>
      <c r="G23" s="67">
        <v>16</v>
      </c>
      <c r="H23" s="68">
        <v>0</v>
      </c>
      <c r="I23" s="68">
        <v>0</v>
      </c>
    </row>
    <row r="24" spans="1:9" ht="12.75" customHeight="1" x14ac:dyDescent="0.25">
      <c r="A24" s="240" t="s">
        <v>185</v>
      </c>
      <c r="B24" s="240"/>
      <c r="C24" s="240"/>
      <c r="D24" s="240"/>
      <c r="E24" s="240"/>
      <c r="F24" s="240"/>
      <c r="G24" s="69">
        <v>17</v>
      </c>
      <c r="H24" s="70">
        <f>H18+H19</f>
        <v>-223206</v>
      </c>
      <c r="I24" s="70">
        <f>I18+I19</f>
        <v>-57206</v>
      </c>
    </row>
    <row r="25" spans="1:9" ht="12.75" customHeight="1" x14ac:dyDescent="0.25">
      <c r="A25" s="183" t="s">
        <v>186</v>
      </c>
      <c r="B25" s="183"/>
      <c r="C25" s="183"/>
      <c r="D25" s="183"/>
      <c r="E25" s="183"/>
      <c r="F25" s="183"/>
      <c r="G25" s="67">
        <v>18</v>
      </c>
      <c r="H25" s="68">
        <v>0</v>
      </c>
      <c r="I25" s="68">
        <v>0</v>
      </c>
    </row>
    <row r="26" spans="1:9" ht="12.75" customHeight="1" x14ac:dyDescent="0.25">
      <c r="A26" s="183" t="s">
        <v>187</v>
      </c>
      <c r="B26" s="183"/>
      <c r="C26" s="183"/>
      <c r="D26" s="183"/>
      <c r="E26" s="183"/>
      <c r="F26" s="183"/>
      <c r="G26" s="67">
        <v>19</v>
      </c>
      <c r="H26" s="68">
        <v>0</v>
      </c>
      <c r="I26" s="68">
        <v>0</v>
      </c>
    </row>
    <row r="27" spans="1:9" ht="25.95" customHeight="1" x14ac:dyDescent="0.25">
      <c r="A27" s="245" t="s">
        <v>188</v>
      </c>
      <c r="B27" s="245"/>
      <c r="C27" s="245"/>
      <c r="D27" s="245"/>
      <c r="E27" s="245"/>
      <c r="F27" s="245"/>
      <c r="G27" s="69">
        <v>20</v>
      </c>
      <c r="H27" s="70">
        <f>H24+H25+H26</f>
        <v>-223206</v>
      </c>
      <c r="I27" s="70">
        <f>I24+I25+I26</f>
        <v>-57206</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3000000</v>
      </c>
      <c r="I32" s="71">
        <v>0</v>
      </c>
    </row>
    <row r="33" spans="1:9" ht="12.75" customHeight="1" x14ac:dyDescent="0.25">
      <c r="A33" s="183" t="s">
        <v>194</v>
      </c>
      <c r="B33" s="183"/>
      <c r="C33" s="183"/>
      <c r="D33" s="183"/>
      <c r="E33" s="183"/>
      <c r="F33" s="183"/>
      <c r="G33" s="67">
        <v>25</v>
      </c>
      <c r="H33" s="71">
        <v>0</v>
      </c>
      <c r="I33" s="71">
        <v>0</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3000000</v>
      </c>
      <c r="I35" s="72">
        <f>I29+I30+I31+I32+I33+I34</f>
        <v>0</v>
      </c>
    </row>
    <row r="36" spans="1:9" ht="22.95" customHeight="1" x14ac:dyDescent="0.25">
      <c r="A36" s="183" t="s">
        <v>197</v>
      </c>
      <c r="B36" s="183"/>
      <c r="C36" s="183"/>
      <c r="D36" s="183"/>
      <c r="E36" s="183"/>
      <c r="F36" s="183"/>
      <c r="G36" s="67">
        <v>28</v>
      </c>
      <c r="H36" s="71">
        <v>0</v>
      </c>
      <c r="I36" s="71">
        <v>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-3200000</v>
      </c>
      <c r="I38" s="71">
        <v>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-3200000</v>
      </c>
      <c r="I41" s="72">
        <f>I36+I37+I38+I39+I40</f>
        <v>0</v>
      </c>
    </row>
    <row r="42" spans="1:9" ht="29.4" customHeight="1" x14ac:dyDescent="0.25">
      <c r="A42" s="245" t="s">
        <v>203</v>
      </c>
      <c r="B42" s="245"/>
      <c r="C42" s="245"/>
      <c r="D42" s="245"/>
      <c r="E42" s="245"/>
      <c r="F42" s="245"/>
      <c r="G42" s="69">
        <v>34</v>
      </c>
      <c r="H42" s="72">
        <f>H35+H41</f>
        <v>-200000</v>
      </c>
      <c r="I42" s="72">
        <f>I35+I41</f>
        <v>0</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0</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v>0</v>
      </c>
      <c r="I49" s="71">
        <v>0</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0</v>
      </c>
      <c r="I54" s="72">
        <f>I49+I50+I51+I52+I53</f>
        <v>0</v>
      </c>
    </row>
    <row r="55" spans="1:9" ht="29.4" customHeight="1" x14ac:dyDescent="0.25">
      <c r="A55" s="245" t="s">
        <v>215</v>
      </c>
      <c r="B55" s="245"/>
      <c r="C55" s="245"/>
      <c r="D55" s="245"/>
      <c r="E55" s="245"/>
      <c r="F55" s="245"/>
      <c r="G55" s="69">
        <v>46</v>
      </c>
      <c r="H55" s="72">
        <f>H48+H54</f>
        <v>0</v>
      </c>
      <c r="I55" s="72">
        <f>I48+I54</f>
        <v>0</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-423206</v>
      </c>
      <c r="I57" s="72">
        <f>I27+I42+I55+I56</f>
        <v>-57206</v>
      </c>
    </row>
    <row r="58" spans="1:9" x14ac:dyDescent="0.25">
      <c r="A58" s="246" t="s">
        <v>218</v>
      </c>
      <c r="B58" s="246"/>
      <c r="C58" s="246"/>
      <c r="D58" s="246"/>
      <c r="E58" s="246"/>
      <c r="F58" s="246"/>
      <c r="G58" s="67">
        <v>49</v>
      </c>
      <c r="H58" s="71">
        <v>665943</v>
      </c>
      <c r="I58" s="71">
        <v>345606</v>
      </c>
    </row>
    <row r="59" spans="1:9" ht="31.2" customHeight="1" x14ac:dyDescent="0.25">
      <c r="A59" s="245" t="s">
        <v>219</v>
      </c>
      <c r="B59" s="245"/>
      <c r="C59" s="245"/>
      <c r="D59" s="245"/>
      <c r="E59" s="245"/>
      <c r="F59" s="245"/>
      <c r="G59" s="69">
        <v>50</v>
      </c>
      <c r="H59" s="72">
        <f>H57+H58</f>
        <v>242737</v>
      </c>
      <c r="I59" s="72">
        <f>I57+I58</f>
        <v>288400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4" sqref="I4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465</v>
      </c>
      <c r="B2" s="189"/>
      <c r="C2" s="189"/>
      <c r="D2" s="189"/>
      <c r="E2" s="189"/>
      <c r="F2" s="189"/>
      <c r="G2" s="189"/>
      <c r="H2" s="189"/>
      <c r="I2" s="189"/>
    </row>
    <row r="3" spans="1:9" x14ac:dyDescent="0.25">
      <c r="A3" s="260" t="s">
        <v>446</v>
      </c>
      <c r="B3" s="261"/>
      <c r="C3" s="261"/>
      <c r="D3" s="261"/>
      <c r="E3" s="261"/>
      <c r="F3" s="261"/>
      <c r="G3" s="261"/>
      <c r="H3" s="261"/>
      <c r="I3" s="261"/>
    </row>
    <row r="4" spans="1:9" x14ac:dyDescent="0.25">
      <c r="A4" s="237" t="s">
        <v>464</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27" zoomScale="55" zoomScaleNormal="55" zoomScaleSheetLayoutView="85" workbookViewId="0">
      <selection activeCell="A35" sqref="A35:Y6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45658</v>
      </c>
      <c r="F2" s="4" t="s">
        <v>0</v>
      </c>
      <c r="G2" s="9">
        <v>45838</v>
      </c>
      <c r="H2" s="27"/>
      <c r="I2" s="27"/>
      <c r="J2" s="27"/>
      <c r="K2" s="26"/>
      <c r="X2" s="28" t="s">
        <v>446</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82.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32500005</v>
      </c>
      <c r="I7" s="33">
        <v>0</v>
      </c>
      <c r="J7" s="33">
        <v>10700183</v>
      </c>
      <c r="K7" s="33">
        <v>0</v>
      </c>
      <c r="L7" s="33">
        <v>0</v>
      </c>
      <c r="M7" s="33">
        <v>0</v>
      </c>
      <c r="N7" s="33">
        <v>0</v>
      </c>
      <c r="O7" s="33">
        <v>0</v>
      </c>
      <c r="P7" s="33">
        <v>0</v>
      </c>
      <c r="Q7" s="33">
        <v>0</v>
      </c>
      <c r="R7" s="33">
        <v>0</v>
      </c>
      <c r="S7" s="33">
        <v>0</v>
      </c>
      <c r="T7" s="33">
        <v>0</v>
      </c>
      <c r="U7" s="33">
        <v>3217124.02</v>
      </c>
      <c r="V7" s="33">
        <v>0</v>
      </c>
      <c r="W7" s="34">
        <f>H7+I7+J7+K7-L7+M7+N7+O7+P7+Q7+R7+U7+V7+S7+T7</f>
        <v>46417312.020000003</v>
      </c>
      <c r="X7" s="33">
        <v>0</v>
      </c>
      <c r="Y7" s="34">
        <f>W7+X7</f>
        <v>46417312.020000003</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32500005</v>
      </c>
      <c r="I10" s="34">
        <f t="shared" ref="I10:Y10" si="2">I7+I8+I9</f>
        <v>0</v>
      </c>
      <c r="J10" s="34">
        <f t="shared" si="2"/>
        <v>10700183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3217124.02</v>
      </c>
      <c r="V10" s="34">
        <f t="shared" si="2"/>
        <v>0</v>
      </c>
      <c r="W10" s="34">
        <f t="shared" si="2"/>
        <v>46417312.020000003</v>
      </c>
      <c r="X10" s="34">
        <f t="shared" si="2"/>
        <v>0</v>
      </c>
      <c r="Y10" s="34">
        <f t="shared" si="2"/>
        <v>46417312.020000003</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2864357</v>
      </c>
      <c r="W11" s="34">
        <f t="shared" ref="W11:W29" si="3">H11+I11+J11+K11-L11+M11+N11+O11+P11+Q11+R11+U11+V11+S11+T11</f>
        <v>2864357</v>
      </c>
      <c r="X11" s="33">
        <v>0</v>
      </c>
      <c r="Y11" s="34">
        <f t="shared" ref="Y11:Y29" si="4">W11+X11</f>
        <v>2864357</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-2600000</v>
      </c>
      <c r="V26" s="33">
        <v>0</v>
      </c>
      <c r="W26" s="34">
        <f t="shared" si="3"/>
        <v>-2600000</v>
      </c>
      <c r="X26" s="33">
        <v>0</v>
      </c>
      <c r="Y26" s="34">
        <f t="shared" si="4"/>
        <v>-2600000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617124.02</v>
      </c>
      <c r="V30" s="36">
        <f t="shared" si="5"/>
        <v>2864357</v>
      </c>
      <c r="W30" s="36">
        <f t="shared" si="5"/>
        <v>46681669.020000003</v>
      </c>
      <c r="X30" s="36">
        <f t="shared" si="5"/>
        <v>0</v>
      </c>
      <c r="Y30" s="36">
        <f t="shared" si="5"/>
        <v>46681669.020000003</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2864357</v>
      </c>
      <c r="W33" s="34">
        <f t="shared" si="8"/>
        <v>2864357</v>
      </c>
      <c r="X33" s="34">
        <f t="shared" si="8"/>
        <v>0</v>
      </c>
      <c r="Y33" s="34">
        <f t="shared" si="8"/>
        <v>2864357</v>
      </c>
    </row>
    <row r="34" spans="1:25" ht="30.75" customHeight="1" x14ac:dyDescent="0.25">
      <c r="A34" s="293" t="s">
        <v>427</v>
      </c>
      <c r="B34" s="293"/>
      <c r="C34" s="293"/>
      <c r="D34" s="293"/>
      <c r="E34" s="293"/>
      <c r="F34" s="29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-2600000</v>
      </c>
      <c r="V34" s="36">
        <f t="shared" si="10"/>
        <v>0</v>
      </c>
      <c r="W34" s="36">
        <f t="shared" si="10"/>
        <v>-2600000</v>
      </c>
      <c r="X34" s="36">
        <f t="shared" si="10"/>
        <v>0</v>
      </c>
      <c r="Y34" s="36">
        <f t="shared" si="10"/>
        <v>-2600000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32500005</v>
      </c>
      <c r="I36" s="33">
        <v>0</v>
      </c>
      <c r="J36" s="33">
        <v>10700183</v>
      </c>
      <c r="K36" s="33">
        <v>0</v>
      </c>
      <c r="L36" s="33">
        <v>0</v>
      </c>
      <c r="M36" s="33">
        <v>0</v>
      </c>
      <c r="N36" s="33">
        <v>0</v>
      </c>
      <c r="O36" s="33">
        <v>0</v>
      </c>
      <c r="P36" s="33">
        <v>0</v>
      </c>
      <c r="Q36" s="33">
        <v>0</v>
      </c>
      <c r="R36" s="33">
        <v>0</v>
      </c>
      <c r="S36" s="33">
        <v>0</v>
      </c>
      <c r="T36" s="33">
        <v>0</v>
      </c>
      <c r="U36" s="33">
        <v>3481481</v>
      </c>
      <c r="V36" s="33">
        <v>0</v>
      </c>
      <c r="W36" s="37">
        <f>H36+I36+J36+K36-L36+M36+N36+O36+P36+Q36+R36+U36+V36+S36+T36</f>
        <v>46681669</v>
      </c>
      <c r="X36" s="33">
        <v>0</v>
      </c>
      <c r="Y36" s="37">
        <f t="shared" ref="Y36:Y38" si="12">W36+X36</f>
        <v>46681669</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2" t="s">
        <v>428</v>
      </c>
      <c r="B39" s="272"/>
      <c r="C39" s="272"/>
      <c r="D39" s="272"/>
      <c r="E39" s="272"/>
      <c r="F39" s="272"/>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3481481</v>
      </c>
      <c r="V39" s="34">
        <f t="shared" si="14"/>
        <v>0</v>
      </c>
      <c r="W39" s="34">
        <f t="shared" si="14"/>
        <v>46681669</v>
      </c>
      <c r="X39" s="34">
        <f t="shared" si="14"/>
        <v>0</v>
      </c>
      <c r="Y39" s="34">
        <f t="shared" si="14"/>
        <v>46681669</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72576.429999999993</v>
      </c>
      <c r="W40" s="37">
        <f t="shared" ref="W40:W58" si="15">H40+I40+J40+K40-L40+M40+N40+O40+P40+Q40+R40+U40+V40+S40+T40</f>
        <v>72576.429999999993</v>
      </c>
      <c r="X40" s="33">
        <v>0</v>
      </c>
      <c r="Y40" s="37">
        <f t="shared" ref="Y40:Y58" si="16">W40+X40</f>
        <v>72576.429999999993</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3481481</v>
      </c>
      <c r="V59" s="36">
        <f t="shared" si="17"/>
        <v>72576.429999999993</v>
      </c>
      <c r="W59" s="36">
        <f t="shared" si="17"/>
        <v>46754245.43</v>
      </c>
      <c r="X59" s="36">
        <f t="shared" si="17"/>
        <v>0</v>
      </c>
      <c r="Y59" s="36">
        <f t="shared" si="17"/>
        <v>46754245.43</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72576.429999999993</v>
      </c>
      <c r="W62" s="37">
        <f t="shared" si="20"/>
        <v>72576.429999999993</v>
      </c>
      <c r="X62" s="37">
        <f t="shared" si="20"/>
        <v>0</v>
      </c>
      <c r="Y62" s="37">
        <f t="shared" si="20"/>
        <v>72576.429999999993</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sqref="A1:I40"/>
    </sheetView>
  </sheetViews>
  <sheetFormatPr defaultRowHeight="13.2" x14ac:dyDescent="0.25"/>
  <cols>
    <col min="9" max="9" width="95" customWidth="1"/>
  </cols>
  <sheetData>
    <row r="1" spans="1:15" ht="13.2" customHeight="1" x14ac:dyDescent="0.25">
      <c r="A1" s="295" t="s">
        <v>468</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27FFD4870C7445906ECC084295F93C" ma:contentTypeVersion="18" ma:contentTypeDescription="Create a new document." ma:contentTypeScope="" ma:versionID="c720e4aeccca82fc5bcc2c43f90e4c5f">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3004ef044ce2d93346e4583367748af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5A0DA5D7-5779-4DA3-9E3D-6BBCDF4F9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a36bb-fd8a-4527-a23c-69ed022e4082"/>
    <ds:schemaRef ds:uri="86312f88-f8fc-49fa-a303-1121839e9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2025-07-14T09:46:52Z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