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5"/>
  </bookViews>
  <sheets>
    <sheet name="Opći podaci" sheetId="23" r:id="rId1"/>
    <sheet name="Bilanca" sheetId="18" r:id="rId2"/>
    <sheet name="RDG" sheetId="19" r:id="rId3"/>
    <sheet name="NT_I" sheetId="20" r:id="rId4"/>
    <sheet name="NT_D" sheetId="21" r:id="rId5"/>
    <sheet name="PK" sheetId="22" r:id="rId6"/>
    <sheet name="Bilješke" sheetId="24" r:id="rId7"/>
    <sheet name="List1" sheetId="25" r:id="rId8"/>
  </sheets>
  <definedNames>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52" i="20" l="1"/>
  <c r="I20" i="20" l="1"/>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H55" i="20" s="1"/>
  <c r="I41" i="20"/>
  <c r="H41" i="20"/>
  <c r="I35" i="20"/>
  <c r="H35" i="20"/>
  <c r="I19" i="20"/>
  <c r="H19" i="20"/>
  <c r="H9" i="20"/>
  <c r="H18" i="20" s="1"/>
  <c r="H24" i="20" s="1"/>
  <c r="H27" i="20" s="1"/>
  <c r="I9" i="20"/>
  <c r="I18" i="20" s="1"/>
  <c r="I24" i="20" s="1"/>
  <c r="I27" i="20" s="1"/>
  <c r="I55" i="20" l="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H59" i="19" s="1"/>
  <c r="I115" i="18"/>
  <c r="H115" i="18"/>
  <c r="I103" i="18"/>
  <c r="H103" i="18"/>
  <c r="I96" i="18"/>
  <c r="H96" i="18"/>
  <c r="I89" i="18"/>
  <c r="H89" i="18"/>
  <c r="I92" i="18"/>
  <c r="H92" i="18"/>
  <c r="I85" i="18"/>
  <c r="H85" i="18"/>
  <c r="I60" i="18"/>
  <c r="H60" i="18"/>
  <c r="H53" i="18"/>
  <c r="I53" i="18"/>
  <c r="I45" i="18"/>
  <c r="H45" i="18"/>
  <c r="H17" i="18"/>
  <c r="I57" i="20" l="1"/>
  <c r="I59" i="20" s="1"/>
  <c r="I59" i="19"/>
  <c r="H75" i="18"/>
  <c r="H131" i="18" s="1"/>
  <c r="H13" i="19"/>
  <c r="H60" i="19" s="1"/>
  <c r="H63" i="19" s="1"/>
  <c r="H44" i="18"/>
  <c r="I75" i="18"/>
  <c r="I131" i="18" s="1"/>
  <c r="I13" i="19"/>
  <c r="I60" i="19" s="1"/>
  <c r="I44" i="18"/>
  <c r="I38" i="18"/>
  <c r="H38" i="18"/>
  <c r="I27" i="18"/>
  <c r="H27" i="18"/>
  <c r="I17" i="18"/>
  <c r="H10" i="18"/>
  <c r="H9" i="18" s="1"/>
  <c r="I10" i="18"/>
  <c r="H72" i="18" l="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<sst xmlns="http://schemas.openxmlformats.org/spreadsheetml/2006/main" count="511" uniqueCount="450">
  <si>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</si>
  <si>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</si>
  <si>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</si>
  <si>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</si>
  <si>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</si>
  <si>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</si>
  <si>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</si>
  <si>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</si>
  <si>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</si>
  <si>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</si>
  <si>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</si>
  <si>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</si>
  <si>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</si>
  <si>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</si>
  <si>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</si>
  <si>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</si>
  <si>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</si>
  <si>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</si>
  <si>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</si>
  <si>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</si>
  <si>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</si>
  <si>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</si>
  <si>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</si>
  <si>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</si>
  <si>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</si>
  <si>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</si>
  <si>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</si>
  <si>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</si>
  <si>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</si>
  <si>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</si>
  <si>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</si>
  <si>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</si>
  <si>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</si>
  <si>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</si>
  <si>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</si>
  <si>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</si>
  <si>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</si>
  <si>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</si>
  <si>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</si>
  <si>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</si>
  <si>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</si>
  <si>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</si>
  <si>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</si>
  <si>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</si>
  <si>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</si>
  <si>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</si>
  <si>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</si>
  <si>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</si>
  <si>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</si>
  <si>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</si>
  <si>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</si>
  <si>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</si>
  <si>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</si>
  <si>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</si>
  <si>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</si>
  <si>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</si>
  <si>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</si>
  <si>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</si>
  <si>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</si>
  <si>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</si>
  <si>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</si>
  <si>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</si>
  <si>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</si>
  <si>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</si>
  <si>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</si>
  <si>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</si>
  <si>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</si>
  <si>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</si>
  <si>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</si>
  <si>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</si>
  <si>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</si>
  <si>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</si>
  <si>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</si>
  <si>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</si>
  <si>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</si>
  <si>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</si>
  <si>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</si>
  <si>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</si>
  <si>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</si>
  <si>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</si>
  <si>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</si>
  <si>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</si>
  <si>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</si>
  <si>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</si>
  <si>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</si>
  <si>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</si>
  <si>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</si>
  <si>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</si>
  <si>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</si>
  <si>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</si>
  <si>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</si>
  <si>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</si>
  <si>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</si>
  <si>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</si>
  <si>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</si>
  <si>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</si>
  <si>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</si>
  <si>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</si>
  <si>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</si>
  <si>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</si>
  <si>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</si>
  <si>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</si>
  <si>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</si>
  <si>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</si>
  <si>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</si>
  <si>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</si>
  <si>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</si>
  <si>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</si>
  <si>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</si>
  <si>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</si>
  <si>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</si>
  <si>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</si>
  <si>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</si>
  <si>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</si>
  <si>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</si>
  <si>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</si>
  <si>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</si>
  <si>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</si>
  <si>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</si>
  <si>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</si>
  <si>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</si>
  <si>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</si>
  <si>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</si>
  <si>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</si>
  <si>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</si>
  <si>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</si>
  <si>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</si>
  <si>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</si>
  <si>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</si>
  <si>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</si>
  <si>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</si>
  <si>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</si>
  <si>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</si>
  <si>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</si>
  <si>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</si>
  <si>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</si>
  <si>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</si>
  <si>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</si>
  <si>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</si>
  <si>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</si>
  <si>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</si>
  <si>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</si>
  <si>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</si>
  <si>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</si>
  <si>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</si>
  <si>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</si>
  <si>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</si>
  <si>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</si>
  <si>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</si>
  <si>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</si>
  <si>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</si>
  <si>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</si>
  <si>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</si>
  <si>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</si>
  <si>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</si>
  <si>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</si>
  <si>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</si>
  <si>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</si>
  <si>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</si>
  <si>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</si>
  <si>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</si>
  <si>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</si>
  <si>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</si>
  <si>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</si>
  <si>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</si>
  <si>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</si>
  <si>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</si>
  <si>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</si>
  <si>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</si>
  <si>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</si>
  <si>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</si>
  <si>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</si>
  <si>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</si>
  <si>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</si>
  <si>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</si>
  <si>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</si>
  <si>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</si>
  <si>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</si>
  <si>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</si>
  <si>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</si>
  <si>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</si>
  <si>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</si>
  <si>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</si>
  <si>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</si>
  <si>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</si>
  <si>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</si>
  <si>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</si>
  <si>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</si>
  <si>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</si>
  <si>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</si>
  <si>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</si>
  <si>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</si>
  <si>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</si>
  <si>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</si>
  <si>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</si>
  <si>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</si>
  <si>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</si>
  <si>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</si>
  <si>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</si>
  <si>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</si>
  <si>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</si>
  <si>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</si>
  <si>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</si>
  <si>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</si>
  <si>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</si>
  <si>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</si>
  <si>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</si>
  <si>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</si>
  <si>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</si>
  <si>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</si>
  <si>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</si>
  <si>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</si>
  <si>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</si>
  <si>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</si>
  <si>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</si>
  <si>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</si>
  <si>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</si>
  <si>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</si>
  <si>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</si>
  <si>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</si>
  <si>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</si>
  <si>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</si>
  <si>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</si>
  <si>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</si>
  <si>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</si>
  <si>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</si>
  <si>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</si>
  <si>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</si>
  <si>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</si>
  <si>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</si>
  <si>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</si>
  <si>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</si>
  <si>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</si>
  <si>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</si>
  <si>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</si>
  <si>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</si>
  <si>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</si>
  <si>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</si>
  <si>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</si>
  <si>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</si>
  <si>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</si>
  <si>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</si>
  <si>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</si>
  <si>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</si>
  <si>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</si>
  <si>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</si>
  <si>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</si>
  <si>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</si>
  <si>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</si>
  <si>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</si>
  <si>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</si>
  <si>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</si>
  <si>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</si>
  <si>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</si>
  <si>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</si>
  <si>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</si>
  <si>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</si>
  <si>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</si>
  <si>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</si>
  <si>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</si>
  <si>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</si>
  <si>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</si>
  <si>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</si>
  <si>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</si>
  <si>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</si>
  <si>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</si>
  <si>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</si>
  <si>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</si>
  <si>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</si>
  <si>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</si>
  <si>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</si>
  <si>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</si>
  <si>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</si>
  <si>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</si>
  <si>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</si>
  <si>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</si>
  <si>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</si>
  <si>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</si>
  <si>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</si>
  <si>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</si>
  <si>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</si>
  <si>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</si>
  <si>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</si>
  <si>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</si>
  <si>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</si>
  <si>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</si>
  <si>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</si>
  <si>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</si>
  <si>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</si>
  <si>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</si>
  <si>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</si>
  <si>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</si>
  <si>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</si>
  <si>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</si>
  <si>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</si>
  <si>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</si>
  <si>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</si>
  <si>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</si>
  <si>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</si>
  <si>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</si>
  <si>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</si>
  <si>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</si>
  <si>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</si>
  <si>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</si>
  <si>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</si>
  <si>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</si>
  <si>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</si>
  <si>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</si>
  <si>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</si>
  <si>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</si>
  <si>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</si>
  <si>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</si>
  <si>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</si>
  <si>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</si>
  <si>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</si>
  <si>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</si>
  <si>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</si>
  <si>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</si>
  <si>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</si>
  <si>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</si>
  <si>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</si>
  <si>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</si>
  <si>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</si>
  <si>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</si>
  <si>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</si>
  <si>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</si>
  <si>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</si>
  <si>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</si>
  <si>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</si>
  <si>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</si>
  <si>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</si>
  <si>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</si>
  <si>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</si>
  <si>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</si>
  <si>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</si>
  <si>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</si>
  <si>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</si>
  <si>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</si>
  <si>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</si>
  <si>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</si>
  <si>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</si>
  <si>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</si>
  <si>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</si>
  <si>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</si>
  <si>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</si>
  <si>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</si>
  <si>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</si>
  <si>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</si>
  <si>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</si>
  <si>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</si>
  <si>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</si>
  <si>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</si>
  <si>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</si>
  <si>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</si>
  <si>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</si>
  <si>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</si>
  <si>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</si>
  <si>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</si>
  <si>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</si>
  <si>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</si>
  <si>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</si>
  <si>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</si>
  <si>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</si>
  <si>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</si>
  <si>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</si>
  <si>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</si>
  <si>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</si>
  <si>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</si>
  <si>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</si>
  <si>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</si>
  <si>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</si>
  <si>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</si>
  <si>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</si>
  <si>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</si>
  <si>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</si>
  <si>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</si>
  <si>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</si>
  <si>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</si>
  <si>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</si>
  <si>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</si>
  <si>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</si>
  <si>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</si>
  <si>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</si>
  <si>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</si>
  <si>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</si>
  <si>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</si>
  <si>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</si>
  <si>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</si>
  <si>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</si>
  <si>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</si>
  <si>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</si>
  <si>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</si>
  <si>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</si>
  <si>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</si>
  <si>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</si>
  <si>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</si>
  <si>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</si>
  <si>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</si>
  <si>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</si>
  <si>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</si>
  <si>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</si>
  <si>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</si>
  <si>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</si>
  <si>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</si>
  <si>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</si>
  <si>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</si>
  <si>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</si>
  <si>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</si>
  <si>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</si>
  <si>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</si>
  <si>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</si>
  <si>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</si>
  <si>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</si>
  <si>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</si>
  <si>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</si>
  <si>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</si>
  <si>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</si>
  <si>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</si>
  <si>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</si>
  <si>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</si>
  <si>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</si>
  <si>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</si>
  <si>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</si>
  <si>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</si>
  <si>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</si>
  <si>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</si>
  <si>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</si>
  <si>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</si>
  <si>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</si>
  <si>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</si>
  <si>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</si>
  <si>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</si>
  <si>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01650971</t>
  </si>
  <si>
    <t>010049135</t>
  </si>
  <si>
    <t>04525204420</t>
  </si>
  <si>
    <t>VIRO TVORNICA ŠEĆERA d.d.</t>
  </si>
  <si>
    <t>ULICA GRADA VUKOVARA 269 g</t>
  </si>
  <si>
    <t>ZAGREB</t>
  </si>
  <si>
    <t>www.secerana.hr</t>
  </si>
  <si>
    <t>viro@secerana.hr</t>
  </si>
  <si>
    <t>ZDENKA SMOJVER</t>
  </si>
  <si>
    <t>033 840 122</t>
  </si>
  <si>
    <t>racunovodstvo-viro@secerana.hr</t>
  </si>
  <si>
    <t>stanje na dan 31.12.2018</t>
  </si>
  <si>
    <t>u razdoblju 01.01.2018 do 31.12.2018</t>
  </si>
  <si>
    <t>u razdoblju 01.01.2018. do 31.12.2018.</t>
  </si>
  <si>
    <t>Obveznik: VIRO TVORNICA ŠEĆERA d.d.</t>
  </si>
  <si>
    <t>1569</t>
  </si>
  <si>
    <t>HR</t>
  </si>
  <si>
    <t>5493006LGN8RLWC2UL05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</si>
</sst>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election activeCell="C32" sqref="C32"/>
    </sheetView>
  </sheetViews>
  <sheetFormatPr defaultRowHeight="13.2"/>
  <cols>
    <col min="9" max="9" width="13.44140625" customWidth="1"/>
  </cols>
  <sheetData>
    <row r="1" spans="1:10" ht="15.6">
      <c r="A1" s="133"/>
      <c r="B1" s="134"/>
      <c r="C1" s="134"/>
      <c r="D1" s="29"/>
      <c r="E1" s="29"/>
      <c r="F1" s="29"/>
      <c r="G1" s="29"/>
      <c r="H1" s="29"/>
      <c r="I1" s="29"/>
      <c r="J1" s="30"/>
    </row>
    <row r="2" spans="1:10" ht="14.4" customHeight="1">
      <c r="A2" s="135" t="s">
        <v>404</v>
      </c>
      <c r="B2" s="136"/>
      <c r="C2" s="136"/>
      <c r="D2" s="136"/>
      <c r="E2" s="136"/>
      <c r="F2" s="136"/>
      <c r="G2" s="136"/>
      <c r="H2" s="136"/>
      <c r="I2" s="136"/>
      <c r="J2" s="137"/>
    </row>
    <row r="3" spans="1:10" ht="13.8">
      <c r="A3" s="86"/>
      <c r="B3" s="87"/>
      <c r="C3" s="87"/>
      <c r="D3" s="87"/>
      <c r="E3" s="87"/>
      <c r="F3" s="87"/>
      <c r="G3" s="87"/>
      <c r="H3" s="87"/>
      <c r="I3" s="87"/>
      <c r="J3" s="88"/>
    </row>
    <row r="4" spans="1:10" ht="33.6" customHeight="1">
      <c r="A4" s="138" t="s">
        <v>389</v>
      </c>
      <c r="B4" s="139"/>
      <c r="C4" s="139"/>
      <c r="D4" s="139"/>
      <c r="E4" s="140">
        <v>43101</v>
      </c>
      <c r="F4" s="141"/>
      <c r="G4" s="94" t="s">
        <v>0</v>
      </c>
      <c r="H4" s="140">
        <v>43465</v>
      </c>
      <c r="I4" s="141"/>
      <c r="J4" s="31"/>
    </row>
    <row r="5" spans="1:10" s="99" customFormat="1" ht="10.199999999999999" customHeight="1">
      <c r="A5" s="142"/>
      <c r="B5" s="143"/>
      <c r="C5" s="143"/>
      <c r="D5" s="143"/>
      <c r="E5" s="143"/>
      <c r="F5" s="143"/>
      <c r="G5" s="143"/>
      <c r="H5" s="143"/>
      <c r="I5" s="143"/>
      <c r="J5" s="144"/>
    </row>
    <row r="6" spans="1:10" ht="20.399999999999999" customHeight="1">
      <c r="A6" s="89"/>
      <c r="B6" s="100" t="s">
        <v>413</v>
      </c>
      <c r="C6" s="90"/>
      <c r="D6" s="90"/>
      <c r="E6" s="112">
        <v>2018</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47" t="s">
        <v>414</v>
      </c>
      <c r="B8" s="148"/>
      <c r="C8" s="148"/>
      <c r="D8" s="148"/>
      <c r="E8" s="148"/>
      <c r="F8" s="148"/>
      <c r="G8" s="148"/>
      <c r="H8" s="148"/>
      <c r="I8" s="148"/>
      <c r="J8" s="32"/>
    </row>
    <row r="9" spans="1:10" ht="13.8">
      <c r="A9" s="33"/>
      <c r="B9" s="82"/>
      <c r="C9" s="82"/>
      <c r="D9" s="82"/>
      <c r="E9" s="146"/>
      <c r="F9" s="146"/>
      <c r="G9" s="119"/>
      <c r="H9" s="119"/>
      <c r="I9" s="92"/>
      <c r="J9" s="93"/>
    </row>
    <row r="10" spans="1:10" ht="25.95" customHeight="1">
      <c r="A10" s="149" t="s">
        <v>390</v>
      </c>
      <c r="B10" s="150"/>
      <c r="C10" s="151" t="s">
        <v>432</v>
      </c>
      <c r="D10" s="152"/>
      <c r="E10" s="84"/>
      <c r="F10" s="153" t="s">
        <v>415</v>
      </c>
      <c r="G10" s="154"/>
      <c r="H10" s="155" t="s">
        <v>448</v>
      </c>
      <c r="I10" s="156"/>
      <c r="J10" s="34"/>
    </row>
    <row r="11" spans="1:10" ht="15.6" customHeight="1">
      <c r="A11" s="33"/>
      <c r="B11" s="82"/>
      <c r="C11" s="82"/>
      <c r="D11" s="82"/>
      <c r="E11" s="145"/>
      <c r="F11" s="145"/>
      <c r="G11" s="145"/>
      <c r="H11" s="145"/>
      <c r="I11" s="85"/>
      <c r="J11" s="34"/>
    </row>
    <row r="12" spans="1:10" ht="21" customHeight="1">
      <c r="A12" s="120" t="s">
        <v>405</v>
      </c>
      <c r="B12" s="150"/>
      <c r="C12" s="151" t="s">
        <v>433</v>
      </c>
      <c r="D12" s="152"/>
      <c r="E12" s="159"/>
      <c r="F12" s="145"/>
      <c r="G12" s="145"/>
      <c r="H12" s="145"/>
      <c r="I12" s="85"/>
      <c r="J12" s="34"/>
    </row>
    <row r="13" spans="1:10" ht="10.95" customHeight="1">
      <c r="A13" s="84"/>
      <c r="B13" s="85"/>
      <c r="C13" s="82"/>
      <c r="D13" s="82"/>
      <c r="E13" s="119"/>
      <c r="F13" s="119"/>
      <c r="G13" s="119"/>
      <c r="H13" s="119"/>
      <c r="I13" s="82"/>
      <c r="J13" s="35"/>
    </row>
    <row r="14" spans="1:10" ht="22.95" customHeight="1">
      <c r="A14" s="120" t="s">
        <v>391</v>
      </c>
      <c r="B14" s="160"/>
      <c r="C14" s="151" t="s">
        <v>434</v>
      </c>
      <c r="D14" s="152"/>
      <c r="E14" s="157"/>
      <c r="F14" s="158"/>
      <c r="G14" s="98" t="s">
        <v>416</v>
      </c>
      <c r="H14" s="155" t="s">
        <v>449</v>
      </c>
      <c r="I14" s="156"/>
      <c r="J14" s="95"/>
    </row>
    <row r="15" spans="1:10" ht="14.4" customHeight="1">
      <c r="A15" s="84"/>
      <c r="B15" s="85"/>
      <c r="C15" s="82"/>
      <c r="D15" s="82"/>
      <c r="E15" s="119"/>
      <c r="F15" s="119"/>
      <c r="G15" s="119"/>
      <c r="H15" s="119"/>
      <c r="I15" s="82"/>
      <c r="J15" s="35"/>
    </row>
    <row r="16" spans="1:10" ht="13.2" customHeight="1">
      <c r="A16" s="120" t="s">
        <v>417</v>
      </c>
      <c r="B16" s="160"/>
      <c r="C16" s="151" t="s">
        <v>447</v>
      </c>
      <c r="D16" s="152"/>
      <c r="E16" s="91"/>
      <c r="F16" s="91"/>
      <c r="G16" s="91"/>
      <c r="H16" s="91"/>
      <c r="I16" s="91"/>
      <c r="J16" s="95"/>
    </row>
    <row r="17" spans="1:10" ht="14.4" customHeight="1">
      <c r="A17" s="161"/>
      <c r="B17" s="162"/>
      <c r="C17" s="162"/>
      <c r="D17" s="162"/>
      <c r="E17" s="162"/>
      <c r="F17" s="162"/>
      <c r="G17" s="162"/>
      <c r="H17" s="162"/>
      <c r="I17" s="162"/>
      <c r="J17" s="163"/>
    </row>
    <row r="18" spans="1:10">
      <c r="A18" s="149" t="s">
        <v>392</v>
      </c>
      <c r="B18" s="150"/>
      <c r="C18" s="164" t="s">
        <v>435</v>
      </c>
      <c r="D18" s="165"/>
      <c r="E18" s="165"/>
      <c r="F18" s="165"/>
      <c r="G18" s="165"/>
      <c r="H18" s="165"/>
      <c r="I18" s="165"/>
      <c r="J18" s="166"/>
    </row>
    <row r="19" spans="1:10" ht="13.8">
      <c r="A19" s="33"/>
      <c r="B19" s="82"/>
      <c r="C19" s="97"/>
      <c r="D19" s="82"/>
      <c r="E19" s="119"/>
      <c r="F19" s="119"/>
      <c r="G19" s="119"/>
      <c r="H19" s="119"/>
      <c r="I19" s="82"/>
      <c r="J19" s="35"/>
    </row>
    <row r="20" spans="1:10" ht="13.8">
      <c r="A20" s="149" t="s">
        <v>393</v>
      </c>
      <c r="B20" s="150"/>
      <c r="C20" s="155">
        <v>10000</v>
      </c>
      <c r="D20" s="156"/>
      <c r="E20" s="119"/>
      <c r="F20" s="119"/>
      <c r="G20" s="164" t="s">
        <v>437</v>
      </c>
      <c r="H20" s="165"/>
      <c r="I20" s="165"/>
      <c r="J20" s="166"/>
    </row>
    <row r="21" spans="1:10" ht="13.8">
      <c r="A21" s="33"/>
      <c r="B21" s="82"/>
      <c r="C21" s="82"/>
      <c r="D21" s="82"/>
      <c r="E21" s="119"/>
      <c r="F21" s="119"/>
      <c r="G21" s="119"/>
      <c r="H21" s="119"/>
      <c r="I21" s="82"/>
      <c r="J21" s="35"/>
    </row>
    <row r="22" spans="1:10">
      <c r="A22" s="149" t="s">
        <v>394</v>
      </c>
      <c r="B22" s="150"/>
      <c r="C22" s="164" t="s">
        <v>436</v>
      </c>
      <c r="D22" s="165"/>
      <c r="E22" s="165"/>
      <c r="F22" s="165"/>
      <c r="G22" s="165"/>
      <c r="H22" s="165"/>
      <c r="I22" s="165"/>
      <c r="J22" s="166"/>
    </row>
    <row r="23" spans="1:10" ht="13.8">
      <c r="A23" s="33"/>
      <c r="B23" s="82"/>
      <c r="C23" s="82"/>
      <c r="D23" s="82"/>
      <c r="E23" s="119"/>
      <c r="F23" s="119"/>
      <c r="G23" s="119"/>
      <c r="H23" s="119"/>
      <c r="I23" s="82"/>
      <c r="J23" s="35"/>
    </row>
    <row r="24" spans="1:10" ht="13.8">
      <c r="A24" s="149" t="s">
        <v>395</v>
      </c>
      <c r="B24" s="150"/>
      <c r="C24" s="167" t="s">
        <v>439</v>
      </c>
      <c r="D24" s="168"/>
      <c r="E24" s="168"/>
      <c r="F24" s="168"/>
      <c r="G24" s="168"/>
      <c r="H24" s="168"/>
      <c r="I24" s="168"/>
      <c r="J24" s="169"/>
    </row>
    <row r="25" spans="1:10" ht="13.8">
      <c r="A25" s="33"/>
      <c r="B25" s="82"/>
      <c r="C25" s="97"/>
      <c r="D25" s="82"/>
      <c r="E25" s="119"/>
      <c r="F25" s="119"/>
      <c r="G25" s="119"/>
      <c r="H25" s="119"/>
      <c r="I25" s="82"/>
      <c r="J25" s="35"/>
    </row>
    <row r="26" spans="1:10" ht="13.8">
      <c r="A26" s="149" t="s">
        <v>396</v>
      </c>
      <c r="B26" s="150"/>
      <c r="C26" s="167" t="s">
        <v>438</v>
      </c>
      <c r="D26" s="168"/>
      <c r="E26" s="168"/>
      <c r="F26" s="168"/>
      <c r="G26" s="168"/>
      <c r="H26" s="168"/>
      <c r="I26" s="168"/>
      <c r="J26" s="169"/>
    </row>
    <row r="27" spans="1:10" ht="13.95" customHeight="1">
      <c r="A27" s="33"/>
      <c r="B27" s="82"/>
      <c r="C27" s="97"/>
      <c r="D27" s="82"/>
      <c r="E27" s="119"/>
      <c r="F27" s="119"/>
      <c r="G27" s="119"/>
      <c r="H27" s="119"/>
      <c r="I27" s="82"/>
      <c r="J27" s="35"/>
    </row>
    <row r="28" spans="1:10" ht="22.95" customHeight="1">
      <c r="A28" s="120" t="s">
        <v>406</v>
      </c>
      <c r="B28" s="150"/>
      <c r="C28" s="62">
        <v>210</v>
      </c>
      <c r="D28" s="36"/>
      <c r="E28" s="127"/>
      <c r="F28" s="127"/>
      <c r="G28" s="127"/>
      <c r="H28" s="127"/>
      <c r="I28" s="170"/>
      <c r="J28" s="171"/>
    </row>
    <row r="29" spans="1:10" ht="13.8">
      <c r="A29" s="33"/>
      <c r="B29" s="82"/>
      <c r="C29" s="82"/>
      <c r="D29" s="82"/>
      <c r="E29" s="119"/>
      <c r="F29" s="119"/>
      <c r="G29" s="119"/>
      <c r="H29" s="119"/>
      <c r="I29" s="82"/>
      <c r="J29" s="35"/>
    </row>
    <row r="30" spans="1:10" ht="14.4">
      <c r="A30" s="149" t="s">
        <v>397</v>
      </c>
      <c r="B30" s="150"/>
      <c r="C30" s="111" t="s">
        <v>419</v>
      </c>
      <c r="D30" s="172" t="s">
        <v>418</v>
      </c>
      <c r="E30" s="131"/>
      <c r="F30" s="131"/>
      <c r="G30" s="131"/>
      <c r="H30" s="104" t="s">
        <v>419</v>
      </c>
      <c r="I30" s="105" t="s">
        <v>420</v>
      </c>
      <c r="J30" s="106"/>
    </row>
    <row r="31" spans="1:10" ht="13.8">
      <c r="A31" s="149"/>
      <c r="B31" s="150"/>
      <c r="C31" s="37"/>
      <c r="D31" s="94"/>
      <c r="E31" s="158"/>
      <c r="F31" s="158"/>
      <c r="G31" s="158"/>
      <c r="H31" s="158"/>
      <c r="I31" s="173"/>
      <c r="J31" s="174"/>
    </row>
    <row r="32" spans="1:10" ht="13.8">
      <c r="A32" s="149" t="s">
        <v>407</v>
      </c>
      <c r="B32" s="150"/>
      <c r="C32" s="62" t="s">
        <v>422</v>
      </c>
      <c r="D32" s="172" t="s">
        <v>421</v>
      </c>
      <c r="E32" s="131"/>
      <c r="F32" s="131"/>
      <c r="G32" s="131"/>
      <c r="H32" s="107" t="s">
        <v>422</v>
      </c>
      <c r="I32" s="108" t="s">
        <v>423</v>
      </c>
      <c r="J32" s="109"/>
    </row>
    <row r="33" spans="1:10" ht="13.8">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3.8">
      <c r="A35" s="33"/>
      <c r="B35" s="82"/>
      <c r="C35" s="82"/>
      <c r="D35" s="82"/>
      <c r="E35" s="119"/>
      <c r="F35" s="119"/>
      <c r="G35" s="119"/>
      <c r="H35" s="119"/>
      <c r="I35" s="82"/>
      <c r="J35" s="93"/>
    </row>
    <row r="36" spans="1:10">
      <c r="A36" s="175"/>
      <c r="B36" s="176"/>
      <c r="C36" s="176"/>
      <c r="D36" s="176"/>
      <c r="E36" s="175"/>
      <c r="F36" s="176"/>
      <c r="G36" s="176"/>
      <c r="H36" s="176"/>
      <c r="I36" s="178"/>
      <c r="J36" s="83"/>
    </row>
    <row r="37" spans="1:10" ht="13.8">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3.8">
      <c r="A39" s="33"/>
      <c r="B39" s="82"/>
      <c r="C39" s="97"/>
      <c r="D39" s="96"/>
      <c r="E39" s="180"/>
      <c r="F39" s="180"/>
      <c r="G39" s="180"/>
      <c r="H39" s="180"/>
      <c r="I39" s="85"/>
      <c r="J39" s="35"/>
    </row>
    <row r="40" spans="1:10">
      <c r="A40" s="175"/>
      <c r="B40" s="176"/>
      <c r="C40" s="176"/>
      <c r="D40" s="178"/>
      <c r="E40" s="175"/>
      <c r="F40" s="176"/>
      <c r="G40" s="176"/>
      <c r="H40" s="176"/>
      <c r="I40" s="178"/>
      <c r="J40" s="62"/>
    </row>
    <row r="41" spans="1:10" ht="13.8">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3.8">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3.8">
      <c r="A45" s="39"/>
      <c r="B45" s="97"/>
      <c r="C45" s="97"/>
      <c r="D45" s="82"/>
      <c r="E45" s="177"/>
      <c r="F45" s="177"/>
      <c r="G45" s="179"/>
      <c r="H45" s="179"/>
      <c r="I45" s="82"/>
      <c r="J45" s="35"/>
    </row>
    <row r="46" spans="1:10">
      <c r="A46" s="175"/>
      <c r="B46" s="176"/>
      <c r="C46" s="176"/>
      <c r="D46" s="178"/>
      <c r="E46" s="175"/>
      <c r="F46" s="176"/>
      <c r="G46" s="176"/>
      <c r="H46" s="176"/>
      <c r="I46" s="178"/>
      <c r="J46" s="62"/>
    </row>
    <row r="47" spans="1:10" ht="13.8">
      <c r="A47" s="39"/>
      <c r="B47" s="97"/>
      <c r="C47" s="97"/>
      <c r="D47" s="82"/>
      <c r="E47" s="119"/>
      <c r="F47" s="119"/>
      <c r="G47" s="179"/>
      <c r="H47" s="179"/>
      <c r="I47" s="82"/>
      <c r="J47" s="110" t="s">
        <v>424</v>
      </c>
    </row>
    <row r="48" spans="1:10" ht="13.8">
      <c r="A48" s="39"/>
      <c r="B48" s="97"/>
      <c r="C48" s="97"/>
      <c r="D48" s="82"/>
      <c r="E48" s="119"/>
      <c r="F48" s="119"/>
      <c r="G48" s="179"/>
      <c r="H48" s="179"/>
      <c r="I48" s="82"/>
      <c r="J48" s="110" t="s">
        <v>425</v>
      </c>
    </row>
    <row r="49" spans="1:10" ht="14.4" customHeight="1">
      <c r="A49" s="120" t="s">
        <v>400</v>
      </c>
      <c r="B49" s="121"/>
      <c r="C49" s="155" t="s">
        <v>425</v>
      </c>
      <c r="D49" s="156"/>
      <c r="E49" s="181" t="s">
        <v>426</v>
      </c>
      <c r="F49" s="182"/>
      <c r="G49" s="164"/>
      <c r="H49" s="165"/>
      <c r="I49" s="165"/>
      <c r="J49" s="166"/>
    </row>
    <row r="50" spans="1:10" ht="13.8">
      <c r="A50" s="39"/>
      <c r="B50" s="97"/>
      <c r="C50" s="179"/>
      <c r="D50" s="179"/>
      <c r="E50" s="119"/>
      <c r="F50" s="119"/>
      <c r="G50" s="125" t="s">
        <v>427</v>
      </c>
      <c r="H50" s="125"/>
      <c r="I50" s="125"/>
      <c r="J50" s="40"/>
    </row>
    <row r="51" spans="1:10" ht="13.95" customHeight="1">
      <c r="A51" s="120" t="s">
        <v>401</v>
      </c>
      <c r="B51" s="121"/>
      <c r="C51" s="164" t="s">
        <v>440</v>
      </c>
      <c r="D51" s="165"/>
      <c r="E51" s="165"/>
      <c r="F51" s="165"/>
      <c r="G51" s="165"/>
      <c r="H51" s="165"/>
      <c r="I51" s="165"/>
      <c r="J51" s="166"/>
    </row>
    <row r="52" spans="1:10" ht="13.8">
      <c r="A52" s="33"/>
      <c r="B52" s="82"/>
      <c r="C52" s="127" t="s">
        <v>402</v>
      </c>
      <c r="D52" s="127"/>
      <c r="E52" s="127"/>
      <c r="F52" s="127"/>
      <c r="G52" s="127"/>
      <c r="H52" s="127"/>
      <c r="I52" s="127"/>
      <c r="J52" s="35"/>
    </row>
    <row r="53" spans="1:10" ht="13.8">
      <c r="A53" s="120" t="s">
        <v>403</v>
      </c>
      <c r="B53" s="121"/>
      <c r="C53" s="128" t="s">
        <v>441</v>
      </c>
      <c r="D53" s="129"/>
      <c r="E53" s="130"/>
      <c r="F53" s="119"/>
      <c r="G53" s="119"/>
      <c r="H53" s="131"/>
      <c r="I53" s="131"/>
      <c r="J53" s="132"/>
    </row>
    <row r="54" spans="1:10" ht="13.8">
      <c r="A54" s="33"/>
      <c r="B54" s="82"/>
      <c r="C54" s="97"/>
      <c r="D54" s="82"/>
      <c r="E54" s="119"/>
      <c r="F54" s="119"/>
      <c r="G54" s="119"/>
      <c r="H54" s="119"/>
      <c r="I54" s="82"/>
      <c r="J54" s="35"/>
    </row>
    <row r="55" spans="1:10" ht="14.4" customHeight="1">
      <c r="A55" s="120" t="s">
        <v>395</v>
      </c>
      <c r="B55" s="121"/>
      <c r="C55" s="122" t="s">
        <v>442</v>
      </c>
      <c r="D55" s="123"/>
      <c r="E55" s="123"/>
      <c r="F55" s="123"/>
      <c r="G55" s="123"/>
      <c r="H55" s="123"/>
      <c r="I55" s="123"/>
      <c r="J55" s="124"/>
    </row>
    <row r="56" spans="1:10" ht="13.8">
      <c r="A56" s="33"/>
      <c r="B56" s="82"/>
      <c r="C56" s="82"/>
      <c r="D56" s="82"/>
      <c r="E56" s="119"/>
      <c r="F56" s="119"/>
      <c r="G56" s="119"/>
      <c r="H56" s="119"/>
      <c r="I56" s="82"/>
      <c r="J56" s="35"/>
    </row>
    <row r="57" spans="1:10" ht="13.8">
      <c r="A57" s="120" t="s">
        <v>428</v>
      </c>
      <c r="B57" s="121"/>
      <c r="C57" s="122"/>
      <c r="D57" s="123"/>
      <c r="E57" s="123"/>
      <c r="F57" s="123"/>
      <c r="G57" s="123"/>
      <c r="H57" s="123"/>
      <c r="I57" s="123"/>
      <c r="J57" s="124"/>
    </row>
    <row r="58" spans="1:10" ht="14.4" customHeight="1">
      <c r="A58" s="33"/>
      <c r="B58" s="82"/>
      <c r="C58" s="125" t="s">
        <v>429</v>
      </c>
      <c r="D58" s="125"/>
      <c r="E58" s="125"/>
      <c r="F58" s="125"/>
      <c r="G58" s="82"/>
      <c r="H58" s="82"/>
      <c r="I58" s="82"/>
      <c r="J58" s="35"/>
    </row>
    <row r="59" spans="1:10" ht="13.8">
      <c r="A59" s="120" t="s">
        <v>430</v>
      </c>
      <c r="B59" s="121"/>
      <c r="C59" s="122"/>
      <c r="D59" s="123"/>
      <c r="E59" s="123"/>
      <c r="F59" s="123"/>
      <c r="G59" s="123"/>
      <c r="H59" s="123"/>
      <c r="I59" s="123"/>
      <c r="J59" s="124"/>
    </row>
    <row r="60" spans="1:10" ht="14.4" customHeight="1">
      <c r="A60" s="41"/>
      <c r="B60" s="42"/>
      <c r="C60" s="126" t="s">
        <v>431</v>
      </c>
      <c r="D60" s="126"/>
      <c r="E60" s="126"/>
      <c r="F60" s="126"/>
      <c r="G60" s="126"/>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59055118110236227" right="0.47244094488188981" top="0.39370078740157483"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opLeftCell="A102" zoomScaleNormal="100" zoomScaleSheetLayoutView="110" workbookViewId="0">
      <selection activeCell="I129" sqref="I129"/>
    </sheetView>
  </sheetViews>
  <sheetFormatPr defaultColWidth="8.88671875" defaultRowHeight="13.2"/>
  <cols>
    <col min="1" max="7" width="8.88671875" style="25"/>
    <col min="8" max="9" width="15.77734375" style="61" customWidth="1"/>
    <col min="10" max="10" width="10.33203125" style="25" bestFit="1" customWidth="1"/>
    <col min="11" max="16384" width="8.88671875" style="25"/>
  </cols>
  <sheetData>
    <row r="1" spans="1:9">
      <c r="A1" s="206" t="s">
        <v>1</v>
      </c>
      <c r="B1" s="207"/>
      <c r="C1" s="207"/>
      <c r="D1" s="207"/>
      <c r="E1" s="207"/>
      <c r="F1" s="207"/>
      <c r="G1" s="207"/>
      <c r="H1" s="207"/>
      <c r="I1" s="207"/>
    </row>
    <row r="2" spans="1:9">
      <c r="A2" s="208" t="s">
        <v>443</v>
      </c>
      <c r="B2" s="209"/>
      <c r="C2" s="209"/>
      <c r="D2" s="209"/>
      <c r="E2" s="209"/>
      <c r="F2" s="209"/>
      <c r="G2" s="209"/>
      <c r="H2" s="209"/>
      <c r="I2" s="209"/>
    </row>
    <row r="3" spans="1:9">
      <c r="A3" s="210" t="s">
        <v>361</v>
      </c>
      <c r="B3" s="211"/>
      <c r="C3" s="211"/>
      <c r="D3" s="211"/>
      <c r="E3" s="211"/>
      <c r="F3" s="211"/>
      <c r="G3" s="211"/>
      <c r="H3" s="211"/>
      <c r="I3" s="211"/>
    </row>
    <row r="4" spans="1:9">
      <c r="A4" s="215" t="s">
        <v>435</v>
      </c>
      <c r="B4" s="216"/>
      <c r="C4" s="216"/>
      <c r="D4" s="216"/>
      <c r="E4" s="216"/>
      <c r="F4" s="216"/>
      <c r="G4" s="216"/>
      <c r="H4" s="216"/>
      <c r="I4" s="217"/>
    </row>
    <row r="5" spans="1:9" ht="31.2"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692483146</v>
      </c>
      <c r="I9" s="59">
        <f>I10+I17+I27+I38+I43</f>
        <v>649438487</v>
      </c>
    </row>
    <row r="10" spans="1:9" ht="12.75" customHeight="1">
      <c r="A10" s="212" t="s">
        <v>6</v>
      </c>
      <c r="B10" s="213"/>
      <c r="C10" s="213"/>
      <c r="D10" s="213"/>
      <c r="E10" s="213"/>
      <c r="F10" s="214"/>
      <c r="G10" s="17">
        <v>3</v>
      </c>
      <c r="H10" s="59">
        <f>H11+H12+H13+H14+H15+H16</f>
        <v>515755</v>
      </c>
      <c r="I10" s="59">
        <f>I11+I12+I13+I14+I15+I16</f>
        <v>2266166</v>
      </c>
    </row>
    <row r="11" spans="1:9" ht="12.75" customHeight="1">
      <c r="A11" s="203" t="s">
        <v>7</v>
      </c>
      <c r="B11" s="204"/>
      <c r="C11" s="204"/>
      <c r="D11" s="204"/>
      <c r="E11" s="204"/>
      <c r="F11" s="205"/>
      <c r="G11" s="16">
        <v>4</v>
      </c>
      <c r="H11" s="58">
        <v>0</v>
      </c>
      <c r="I11" s="58">
        <v>0</v>
      </c>
    </row>
    <row r="12" spans="1:9" ht="23.4" customHeight="1">
      <c r="A12" s="203" t="s">
        <v>8</v>
      </c>
      <c r="B12" s="204"/>
      <c r="C12" s="204"/>
      <c r="D12" s="204"/>
      <c r="E12" s="204"/>
      <c r="F12" s="205"/>
      <c r="G12" s="16">
        <v>5</v>
      </c>
      <c r="H12" s="58">
        <v>515755</v>
      </c>
      <c r="I12" s="58">
        <v>2266166</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156523874</v>
      </c>
      <c r="I17" s="59">
        <f>I18+I19+I20+I21+I22+I23+I24+I25+I26</f>
        <v>135424536</v>
      </c>
    </row>
    <row r="18" spans="1:9" ht="12.75" customHeight="1">
      <c r="A18" s="203" t="s">
        <v>14</v>
      </c>
      <c r="B18" s="204"/>
      <c r="C18" s="204"/>
      <c r="D18" s="204"/>
      <c r="E18" s="204"/>
      <c r="F18" s="205"/>
      <c r="G18" s="16">
        <v>11</v>
      </c>
      <c r="H18" s="58">
        <v>5548592</v>
      </c>
      <c r="I18" s="58">
        <v>5548592</v>
      </c>
    </row>
    <row r="19" spans="1:9" ht="12.75" customHeight="1">
      <c r="A19" s="203" t="s">
        <v>15</v>
      </c>
      <c r="B19" s="204"/>
      <c r="C19" s="204"/>
      <c r="D19" s="204"/>
      <c r="E19" s="204"/>
      <c r="F19" s="205"/>
      <c r="G19" s="16">
        <v>12</v>
      </c>
      <c r="H19" s="58">
        <v>62595526</v>
      </c>
      <c r="I19" s="58">
        <v>59336370</v>
      </c>
    </row>
    <row r="20" spans="1:9" ht="12.75" customHeight="1">
      <c r="A20" s="203" t="s">
        <v>16</v>
      </c>
      <c r="B20" s="204"/>
      <c r="C20" s="204"/>
      <c r="D20" s="204"/>
      <c r="E20" s="204"/>
      <c r="F20" s="205"/>
      <c r="G20" s="16">
        <v>13</v>
      </c>
      <c r="H20" s="58">
        <v>49960898</v>
      </c>
      <c r="I20" s="58">
        <v>32708188</v>
      </c>
    </row>
    <row r="21" spans="1:9" ht="12.75" customHeight="1">
      <c r="A21" s="203" t="s">
        <v>17</v>
      </c>
      <c r="B21" s="204"/>
      <c r="C21" s="204"/>
      <c r="D21" s="204"/>
      <c r="E21" s="204"/>
      <c r="F21" s="205"/>
      <c r="G21" s="16">
        <v>14</v>
      </c>
      <c r="H21" s="58">
        <v>0</v>
      </c>
      <c r="I21" s="58">
        <v>0</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34254275</v>
      </c>
      <c r="I23" s="58">
        <v>33816284</v>
      </c>
    </row>
    <row r="24" spans="1:9" ht="12.75" customHeight="1">
      <c r="A24" s="203" t="s">
        <v>20</v>
      </c>
      <c r="B24" s="204"/>
      <c r="C24" s="204"/>
      <c r="D24" s="204"/>
      <c r="E24" s="204"/>
      <c r="F24" s="205"/>
      <c r="G24" s="16">
        <v>17</v>
      </c>
      <c r="H24" s="58">
        <v>2230095</v>
      </c>
      <c r="I24" s="58">
        <v>2230095</v>
      </c>
    </row>
    <row r="25" spans="1:9" ht="12.75" customHeight="1">
      <c r="A25" s="203" t="s">
        <v>21</v>
      </c>
      <c r="B25" s="204"/>
      <c r="C25" s="204"/>
      <c r="D25" s="204"/>
      <c r="E25" s="204"/>
      <c r="F25" s="205"/>
      <c r="G25" s="16">
        <v>18</v>
      </c>
      <c r="H25" s="58">
        <v>9300</v>
      </c>
      <c r="I25" s="58">
        <v>9300</v>
      </c>
    </row>
    <row r="26" spans="1:9" ht="12.75" customHeight="1">
      <c r="A26" s="203" t="s">
        <v>22</v>
      </c>
      <c r="B26" s="204"/>
      <c r="C26" s="204"/>
      <c r="D26" s="204"/>
      <c r="E26" s="204"/>
      <c r="F26" s="205"/>
      <c r="G26" s="16">
        <v>19</v>
      </c>
      <c r="H26" s="58">
        <v>1925188</v>
      </c>
      <c r="I26" s="58">
        <v>1775707</v>
      </c>
    </row>
    <row r="27" spans="1:9" ht="12.75" customHeight="1">
      <c r="A27" s="212" t="s">
        <v>23</v>
      </c>
      <c r="B27" s="213"/>
      <c r="C27" s="213"/>
      <c r="D27" s="213"/>
      <c r="E27" s="213"/>
      <c r="F27" s="214"/>
      <c r="G27" s="17">
        <v>20</v>
      </c>
      <c r="H27" s="59">
        <f>SUM(H28:H37)</f>
        <v>535443517</v>
      </c>
      <c r="I27" s="59">
        <f>SUM(I28:I37)</f>
        <v>511747785</v>
      </c>
    </row>
    <row r="28" spans="1:9" ht="12.75" customHeight="1">
      <c r="A28" s="203" t="s">
        <v>24</v>
      </c>
      <c r="B28" s="204"/>
      <c r="C28" s="204"/>
      <c r="D28" s="204"/>
      <c r="E28" s="204"/>
      <c r="F28" s="205"/>
      <c r="G28" s="16">
        <v>21</v>
      </c>
      <c r="H28" s="58">
        <v>419833409</v>
      </c>
      <c r="I28" s="58">
        <v>424406807</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115338105</v>
      </c>
      <c r="I30" s="58">
        <v>85506383</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13848</v>
      </c>
      <c r="I34" s="58">
        <v>13670</v>
      </c>
    </row>
    <row r="35" spans="1:9" ht="12.75" customHeight="1">
      <c r="A35" s="203" t="s">
        <v>31</v>
      </c>
      <c r="B35" s="204"/>
      <c r="C35" s="204"/>
      <c r="D35" s="204"/>
      <c r="E35" s="204"/>
      <c r="F35" s="205"/>
      <c r="G35" s="16">
        <v>28</v>
      </c>
      <c r="H35" s="58">
        <v>258155</v>
      </c>
      <c r="I35" s="58">
        <v>1820925</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0</v>
      </c>
      <c r="I37" s="58">
        <v>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525589492</v>
      </c>
      <c r="I44" s="59">
        <f>I45+I53+I60+I70</f>
        <v>459850497</v>
      </c>
    </row>
    <row r="45" spans="1:9" ht="12.75" customHeight="1">
      <c r="A45" s="212" t="s">
        <v>41</v>
      </c>
      <c r="B45" s="213"/>
      <c r="C45" s="213"/>
      <c r="D45" s="213"/>
      <c r="E45" s="213"/>
      <c r="F45" s="214"/>
      <c r="G45" s="17">
        <v>38</v>
      </c>
      <c r="H45" s="59">
        <f>SUM(H46:H52)</f>
        <v>168479067</v>
      </c>
      <c r="I45" s="59">
        <f>SUM(I46:I52)</f>
        <v>132389263</v>
      </c>
    </row>
    <row r="46" spans="1:9" ht="12.75" customHeight="1">
      <c r="A46" s="203" t="s">
        <v>42</v>
      </c>
      <c r="B46" s="204"/>
      <c r="C46" s="204"/>
      <c r="D46" s="204"/>
      <c r="E46" s="204"/>
      <c r="F46" s="205"/>
      <c r="G46" s="16">
        <v>39</v>
      </c>
      <c r="H46" s="58">
        <v>15746982</v>
      </c>
      <c r="I46" s="58">
        <v>86116520</v>
      </c>
    </row>
    <row r="47" spans="1:9" ht="12.75" customHeight="1">
      <c r="A47" s="203" t="s">
        <v>43</v>
      </c>
      <c r="B47" s="204"/>
      <c r="C47" s="204"/>
      <c r="D47" s="204"/>
      <c r="E47" s="204"/>
      <c r="F47" s="205"/>
      <c r="G47" s="16">
        <v>40</v>
      </c>
      <c r="H47" s="58">
        <v>0</v>
      </c>
      <c r="I47" s="58">
        <v>0</v>
      </c>
    </row>
    <row r="48" spans="1:9" ht="12.75" customHeight="1">
      <c r="A48" s="203" t="s">
        <v>44</v>
      </c>
      <c r="B48" s="204"/>
      <c r="C48" s="204"/>
      <c r="D48" s="204"/>
      <c r="E48" s="204"/>
      <c r="F48" s="205"/>
      <c r="G48" s="16">
        <v>41</v>
      </c>
      <c r="H48" s="58">
        <v>125761431</v>
      </c>
      <c r="I48" s="58">
        <v>33585691</v>
      </c>
    </row>
    <row r="49" spans="1:9" ht="12.75" customHeight="1">
      <c r="A49" s="203" t="s">
        <v>45</v>
      </c>
      <c r="B49" s="204"/>
      <c r="C49" s="204"/>
      <c r="D49" s="204"/>
      <c r="E49" s="204"/>
      <c r="F49" s="205"/>
      <c r="G49" s="16">
        <v>42</v>
      </c>
      <c r="H49" s="58">
        <v>22475298</v>
      </c>
      <c r="I49" s="58">
        <v>8812000</v>
      </c>
    </row>
    <row r="50" spans="1:9" ht="12.75" customHeight="1">
      <c r="A50" s="203" t="s">
        <v>46</v>
      </c>
      <c r="B50" s="204"/>
      <c r="C50" s="204"/>
      <c r="D50" s="204"/>
      <c r="E50" s="204"/>
      <c r="F50" s="205"/>
      <c r="G50" s="16">
        <v>43</v>
      </c>
      <c r="H50" s="58">
        <v>4495356</v>
      </c>
      <c r="I50" s="58">
        <v>3875052</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135261230</v>
      </c>
      <c r="I53" s="59">
        <f>SUM(I54:I59)</f>
        <v>73878194</v>
      </c>
    </row>
    <row r="54" spans="1:9" ht="12.75" customHeight="1">
      <c r="A54" s="203" t="s">
        <v>50</v>
      </c>
      <c r="B54" s="204"/>
      <c r="C54" s="204"/>
      <c r="D54" s="204"/>
      <c r="E54" s="204"/>
      <c r="F54" s="205"/>
      <c r="G54" s="16">
        <v>47</v>
      </c>
      <c r="H54" s="58">
        <v>45106773</v>
      </c>
      <c r="I54" s="58">
        <v>36568429</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80332841</v>
      </c>
      <c r="I56" s="58">
        <v>27291561</v>
      </c>
    </row>
    <row r="57" spans="1:9" ht="12.75" customHeight="1">
      <c r="A57" s="203" t="s">
        <v>53</v>
      </c>
      <c r="B57" s="204"/>
      <c r="C57" s="204"/>
      <c r="D57" s="204"/>
      <c r="E57" s="204"/>
      <c r="F57" s="205"/>
      <c r="G57" s="16">
        <v>50</v>
      </c>
      <c r="H57" s="58">
        <v>759</v>
      </c>
      <c r="I57" s="58">
        <v>15</v>
      </c>
    </row>
    <row r="58" spans="1:9" ht="12.75" customHeight="1">
      <c r="A58" s="203" t="s">
        <v>54</v>
      </c>
      <c r="B58" s="204"/>
      <c r="C58" s="204"/>
      <c r="D58" s="204"/>
      <c r="E58" s="204"/>
      <c r="F58" s="205"/>
      <c r="G58" s="16">
        <v>51</v>
      </c>
      <c r="H58" s="58">
        <v>9664925</v>
      </c>
      <c r="I58" s="58">
        <v>7670427</v>
      </c>
    </row>
    <row r="59" spans="1:9" ht="12.75" customHeight="1">
      <c r="A59" s="203" t="s">
        <v>55</v>
      </c>
      <c r="B59" s="204"/>
      <c r="C59" s="204"/>
      <c r="D59" s="204"/>
      <c r="E59" s="204"/>
      <c r="F59" s="205"/>
      <c r="G59" s="16">
        <v>52</v>
      </c>
      <c r="H59" s="58">
        <v>155932</v>
      </c>
      <c r="I59" s="58">
        <v>2347762</v>
      </c>
    </row>
    <row r="60" spans="1:9" ht="12.75" customHeight="1">
      <c r="A60" s="212" t="s">
        <v>56</v>
      </c>
      <c r="B60" s="213"/>
      <c r="C60" s="213"/>
      <c r="D60" s="213"/>
      <c r="E60" s="213"/>
      <c r="F60" s="214"/>
      <c r="G60" s="17">
        <v>53</v>
      </c>
      <c r="H60" s="59">
        <f>SUM(H61:H69)</f>
        <v>159166061</v>
      </c>
      <c r="I60" s="59">
        <f>SUM(I61:I69)</f>
        <v>253366282</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152546575</v>
      </c>
      <c r="I63" s="58">
        <v>244945825</v>
      </c>
    </row>
    <row r="64" spans="1:9" ht="23.4"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5"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6219986</v>
      </c>
      <c r="I68" s="58">
        <v>7720457</v>
      </c>
    </row>
    <row r="69" spans="1:9" ht="12.75" customHeight="1">
      <c r="A69" s="203" t="s">
        <v>58</v>
      </c>
      <c r="B69" s="204"/>
      <c r="C69" s="204"/>
      <c r="D69" s="204"/>
      <c r="E69" s="204"/>
      <c r="F69" s="205"/>
      <c r="G69" s="16">
        <v>62</v>
      </c>
      <c r="H69" s="58">
        <v>399500</v>
      </c>
      <c r="I69" s="58">
        <v>700000</v>
      </c>
    </row>
    <row r="70" spans="1:9" ht="12.75" customHeight="1">
      <c r="A70" s="187" t="s">
        <v>59</v>
      </c>
      <c r="B70" s="188"/>
      <c r="C70" s="188"/>
      <c r="D70" s="188"/>
      <c r="E70" s="188"/>
      <c r="F70" s="189"/>
      <c r="G70" s="16">
        <v>63</v>
      </c>
      <c r="H70" s="58">
        <v>62683134</v>
      </c>
      <c r="I70" s="58">
        <v>216758</v>
      </c>
    </row>
    <row r="71" spans="1:9" ht="12.75" customHeight="1">
      <c r="A71" s="190" t="s">
        <v>60</v>
      </c>
      <c r="B71" s="191"/>
      <c r="C71" s="191"/>
      <c r="D71" s="191"/>
      <c r="E71" s="191"/>
      <c r="F71" s="192"/>
      <c r="G71" s="16">
        <v>64</v>
      </c>
      <c r="H71" s="58">
        <v>1503946</v>
      </c>
      <c r="I71" s="58">
        <v>760923</v>
      </c>
    </row>
    <row r="72" spans="1:9" ht="12.75" customHeight="1">
      <c r="A72" s="195" t="s">
        <v>61</v>
      </c>
      <c r="B72" s="196"/>
      <c r="C72" s="196"/>
      <c r="D72" s="196"/>
      <c r="E72" s="196"/>
      <c r="F72" s="197"/>
      <c r="G72" s="17">
        <v>65</v>
      </c>
      <c r="H72" s="59">
        <f>H8+H9+H44+H71</f>
        <v>1219576584</v>
      </c>
      <c r="I72" s="59">
        <f>I8+I9+I44+I71</f>
        <v>1110049907</v>
      </c>
    </row>
    <row r="73" spans="1:9" ht="12.75" customHeight="1">
      <c r="A73" s="198" t="s">
        <v>62</v>
      </c>
      <c r="B73" s="199"/>
      <c r="C73" s="199"/>
      <c r="D73" s="199"/>
      <c r="E73" s="199"/>
      <c r="F73" s="200"/>
      <c r="G73" s="19">
        <v>66</v>
      </c>
      <c r="H73" s="60">
        <v>120241416</v>
      </c>
      <c r="I73" s="60">
        <v>80761205</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562457426</v>
      </c>
      <c r="I75" s="59">
        <f>I76+I77+I78+I84+I85+I89+I92+I95</f>
        <v>530936108</v>
      </c>
    </row>
    <row r="76" spans="1:9" ht="12.75" customHeight="1">
      <c r="A76" s="193" t="s">
        <v>65</v>
      </c>
      <c r="B76" s="193"/>
      <c r="C76" s="193"/>
      <c r="D76" s="193"/>
      <c r="E76" s="193"/>
      <c r="F76" s="193"/>
      <c r="G76" s="16">
        <v>68</v>
      </c>
      <c r="H76" s="44">
        <v>249600060</v>
      </c>
      <c r="I76" s="44">
        <v>249600060</v>
      </c>
    </row>
    <row r="77" spans="1:9" ht="12.75" customHeight="1">
      <c r="A77" s="193" t="s">
        <v>66</v>
      </c>
      <c r="B77" s="193"/>
      <c r="C77" s="193"/>
      <c r="D77" s="193"/>
      <c r="E77" s="193"/>
      <c r="F77" s="193"/>
      <c r="G77" s="16">
        <v>69</v>
      </c>
      <c r="H77" s="44">
        <v>10368101</v>
      </c>
      <c r="I77" s="44">
        <v>10368101</v>
      </c>
    </row>
    <row r="78" spans="1:9" ht="12.75" customHeight="1">
      <c r="A78" s="194" t="s">
        <v>67</v>
      </c>
      <c r="B78" s="194"/>
      <c r="C78" s="194"/>
      <c r="D78" s="194"/>
      <c r="E78" s="194"/>
      <c r="F78" s="194"/>
      <c r="G78" s="17">
        <v>70</v>
      </c>
      <c r="H78" s="59">
        <f>SUM(H79:H83)</f>
        <v>56346673</v>
      </c>
      <c r="I78" s="59">
        <f>SUM(I79:I83)</f>
        <v>51711553</v>
      </c>
    </row>
    <row r="79" spans="1:9" ht="12.75" customHeight="1">
      <c r="A79" s="183" t="s">
        <v>68</v>
      </c>
      <c r="B79" s="183"/>
      <c r="C79" s="183"/>
      <c r="D79" s="183"/>
      <c r="E79" s="183"/>
      <c r="F79" s="183"/>
      <c r="G79" s="16">
        <v>71</v>
      </c>
      <c r="H79" s="44">
        <v>12480003</v>
      </c>
      <c r="I79" s="44">
        <v>12480003</v>
      </c>
    </row>
    <row r="80" spans="1:9" ht="12.75" customHeight="1">
      <c r="A80" s="183" t="s">
        <v>69</v>
      </c>
      <c r="B80" s="183"/>
      <c r="C80" s="183"/>
      <c r="D80" s="183"/>
      <c r="E80" s="183"/>
      <c r="F80" s="183"/>
      <c r="G80" s="16">
        <v>72</v>
      </c>
      <c r="H80" s="44">
        <v>43866670</v>
      </c>
      <c r="I80" s="44">
        <v>39231550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0</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349584804</v>
      </c>
      <c r="I89" s="59">
        <f>I90-I91</f>
        <v>236919469</v>
      </c>
    </row>
    <row r="90" spans="1:9" ht="12.75" customHeight="1">
      <c r="A90" s="183" t="s">
        <v>79</v>
      </c>
      <c r="B90" s="183"/>
      <c r="C90" s="183"/>
      <c r="D90" s="183"/>
      <c r="E90" s="183"/>
      <c r="F90" s="183"/>
      <c r="G90" s="16">
        <v>82</v>
      </c>
      <c r="H90" s="44">
        <v>349584804</v>
      </c>
      <c r="I90" s="44">
        <v>236919469</v>
      </c>
    </row>
    <row r="91" spans="1:9" ht="12.75" customHeight="1">
      <c r="A91" s="183" t="s">
        <v>80</v>
      </c>
      <c r="B91" s="183"/>
      <c r="C91" s="183"/>
      <c r="D91" s="183"/>
      <c r="E91" s="183"/>
      <c r="F91" s="183"/>
      <c r="G91" s="16">
        <v>83</v>
      </c>
      <c r="H91" s="44">
        <v>0</v>
      </c>
      <c r="I91" s="44">
        <v>0</v>
      </c>
    </row>
    <row r="92" spans="1:9" ht="12.75" customHeight="1">
      <c r="A92" s="194" t="s">
        <v>81</v>
      </c>
      <c r="B92" s="194"/>
      <c r="C92" s="194"/>
      <c r="D92" s="194"/>
      <c r="E92" s="194"/>
      <c r="F92" s="194"/>
      <c r="G92" s="17">
        <v>84</v>
      </c>
      <c r="H92" s="59">
        <f>H93-H94</f>
        <v>-103442212</v>
      </c>
      <c r="I92" s="59">
        <f>I93-I94</f>
        <v>-17663075</v>
      </c>
    </row>
    <row r="93" spans="1:9" ht="12.75" customHeight="1">
      <c r="A93" s="183" t="s">
        <v>82</v>
      </c>
      <c r="B93" s="183"/>
      <c r="C93" s="183"/>
      <c r="D93" s="183"/>
      <c r="E93" s="183"/>
      <c r="F93" s="183"/>
      <c r="G93" s="16">
        <v>85</v>
      </c>
      <c r="H93" s="44">
        <v>0</v>
      </c>
      <c r="I93" s="44">
        <v>0</v>
      </c>
    </row>
    <row r="94" spans="1:9" ht="12.75" customHeight="1">
      <c r="A94" s="183" t="s">
        <v>83</v>
      </c>
      <c r="B94" s="183"/>
      <c r="C94" s="183"/>
      <c r="D94" s="183"/>
      <c r="E94" s="183"/>
      <c r="F94" s="183"/>
      <c r="G94" s="16">
        <v>86</v>
      </c>
      <c r="H94" s="44">
        <v>103442212</v>
      </c>
      <c r="I94" s="44">
        <v>17663075</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0</v>
      </c>
      <c r="I96" s="59">
        <f>SUM(I97:I102)</f>
        <v>8834992</v>
      </c>
    </row>
    <row r="97" spans="1:9" ht="12.75" customHeight="1">
      <c r="A97" s="183" t="s">
        <v>86</v>
      </c>
      <c r="B97" s="183"/>
      <c r="C97" s="183"/>
      <c r="D97" s="183"/>
      <c r="E97" s="183"/>
      <c r="F97" s="183"/>
      <c r="G97" s="16">
        <v>89</v>
      </c>
      <c r="H97" s="44">
        <v>0</v>
      </c>
      <c r="I97" s="44">
        <v>0</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8834992</v>
      </c>
    </row>
    <row r="103" spans="1:9" ht="12.75" customHeight="1">
      <c r="A103" s="185" t="s">
        <v>92</v>
      </c>
      <c r="B103" s="185"/>
      <c r="C103" s="185"/>
      <c r="D103" s="185"/>
      <c r="E103" s="185"/>
      <c r="F103" s="185"/>
      <c r="G103" s="17">
        <v>95</v>
      </c>
      <c r="H103" s="59">
        <f>SUM(H104:H114)</f>
        <v>157643945</v>
      </c>
      <c r="I103" s="59">
        <f>SUM(I104:I114)</f>
        <v>86354623</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2"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572633</v>
      </c>
      <c r="I108" s="44">
        <v>208554</v>
      </c>
    </row>
    <row r="109" spans="1:9" ht="12.75" customHeight="1">
      <c r="A109" s="183" t="s">
        <v>98</v>
      </c>
      <c r="B109" s="183"/>
      <c r="C109" s="183"/>
      <c r="D109" s="183"/>
      <c r="E109" s="183"/>
      <c r="F109" s="183"/>
      <c r="G109" s="16">
        <v>101</v>
      </c>
      <c r="H109" s="44">
        <v>157071312</v>
      </c>
      <c r="I109" s="44">
        <v>86146069</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499168562</v>
      </c>
      <c r="I115" s="59">
        <f>SUM(I116:I129)</f>
        <v>483133105</v>
      </c>
    </row>
    <row r="116" spans="1:9" ht="12.75" customHeight="1">
      <c r="A116" s="183" t="s">
        <v>93</v>
      </c>
      <c r="B116" s="183"/>
      <c r="C116" s="183"/>
      <c r="D116" s="183"/>
      <c r="E116" s="183"/>
      <c r="F116" s="183"/>
      <c r="G116" s="16">
        <v>108</v>
      </c>
      <c r="H116" s="44">
        <v>5174487</v>
      </c>
      <c r="I116" s="44">
        <v>43081</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5"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12999841</v>
      </c>
      <c r="I120" s="44">
        <v>6462091</v>
      </c>
    </row>
    <row r="121" spans="1:9" ht="12.75" customHeight="1">
      <c r="A121" s="183" t="s">
        <v>98</v>
      </c>
      <c r="B121" s="183"/>
      <c r="C121" s="183"/>
      <c r="D121" s="183"/>
      <c r="E121" s="183"/>
      <c r="F121" s="183"/>
      <c r="G121" s="16">
        <v>113</v>
      </c>
      <c r="H121" s="44">
        <v>259345545</v>
      </c>
      <c r="I121" s="44">
        <v>281072338</v>
      </c>
    </row>
    <row r="122" spans="1:9" ht="12.75" customHeight="1">
      <c r="A122" s="183" t="s">
        <v>99</v>
      </c>
      <c r="B122" s="183"/>
      <c r="C122" s="183"/>
      <c r="D122" s="183"/>
      <c r="E122" s="183"/>
      <c r="F122" s="183"/>
      <c r="G122" s="16">
        <v>114</v>
      </c>
      <c r="H122" s="44">
        <v>13553903</v>
      </c>
      <c r="I122" s="44">
        <v>25170938</v>
      </c>
    </row>
    <row r="123" spans="1:9" ht="12.75" customHeight="1">
      <c r="A123" s="183" t="s">
        <v>100</v>
      </c>
      <c r="B123" s="183"/>
      <c r="C123" s="183"/>
      <c r="D123" s="183"/>
      <c r="E123" s="183"/>
      <c r="F123" s="183"/>
      <c r="G123" s="16">
        <v>115</v>
      </c>
      <c r="H123" s="44">
        <v>162866590</v>
      </c>
      <c r="I123" s="44">
        <v>167748686</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1427626</v>
      </c>
      <c r="I125" s="44">
        <v>1554340</v>
      </c>
    </row>
    <row r="126" spans="1:9">
      <c r="A126" s="183" t="s">
        <v>106</v>
      </c>
      <c r="B126" s="183"/>
      <c r="C126" s="183"/>
      <c r="D126" s="183"/>
      <c r="E126" s="183"/>
      <c r="F126" s="183"/>
      <c r="G126" s="16">
        <v>118</v>
      </c>
      <c r="H126" s="44">
        <v>6566560</v>
      </c>
      <c r="I126" s="44">
        <v>840710</v>
      </c>
    </row>
    <row r="127" spans="1:9">
      <c r="A127" s="183" t="s">
        <v>107</v>
      </c>
      <c r="B127" s="183"/>
      <c r="C127" s="183"/>
      <c r="D127" s="183"/>
      <c r="E127" s="183"/>
      <c r="F127" s="183"/>
      <c r="G127" s="16">
        <v>119</v>
      </c>
      <c r="H127" s="44">
        <v>30963</v>
      </c>
      <c r="I127" s="44">
        <v>30963</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37203047</v>
      </c>
      <c r="I129" s="58">
        <v>209958</v>
      </c>
    </row>
    <row r="130" spans="1:9" ht="22.2" customHeight="1">
      <c r="A130" s="184" t="s">
        <v>110</v>
      </c>
      <c r="B130" s="184"/>
      <c r="C130" s="184"/>
      <c r="D130" s="184"/>
      <c r="E130" s="184"/>
      <c r="F130" s="184"/>
      <c r="G130" s="16">
        <v>122</v>
      </c>
      <c r="H130" s="58">
        <v>306651</v>
      </c>
      <c r="I130" s="58">
        <v>791079</v>
      </c>
    </row>
    <row r="131" spans="1:9">
      <c r="A131" s="185" t="s">
        <v>111</v>
      </c>
      <c r="B131" s="185"/>
      <c r="C131" s="185"/>
      <c r="D131" s="185"/>
      <c r="E131" s="185"/>
      <c r="F131" s="185"/>
      <c r="G131" s="17">
        <v>123</v>
      </c>
      <c r="H131" s="59">
        <f>H75+H96+H103+H115+H130</f>
        <v>1219576584</v>
      </c>
      <c r="I131" s="59">
        <f>I75+I96+I103+I115+I130</f>
        <v>1110049907</v>
      </c>
    </row>
    <row r="132" spans="1:9">
      <c r="A132" s="186" t="s">
        <v>112</v>
      </c>
      <c r="B132" s="186"/>
      <c r="C132" s="186"/>
      <c r="D132" s="186"/>
      <c r="E132" s="186"/>
      <c r="F132" s="186"/>
      <c r="G132" s="19">
        <v>124</v>
      </c>
      <c r="H132" s="60">
        <v>120241416</v>
      </c>
      <c r="I132" s="60">
        <v>80761205</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8" zoomScaleNormal="100" zoomScaleSheetLayoutView="110" workbookViewId="0">
      <selection activeCell="H105" sqref="H105"/>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1" t="s">
        <v>114</v>
      </c>
      <c r="B1" s="207"/>
      <c r="C1" s="207"/>
      <c r="D1" s="207"/>
      <c r="E1" s="207"/>
      <c r="F1" s="207"/>
      <c r="G1" s="207"/>
      <c r="H1" s="207"/>
      <c r="I1" s="207"/>
    </row>
    <row r="2" spans="1:9">
      <c r="A2" s="250" t="s">
        <v>444</v>
      </c>
      <c r="B2" s="209"/>
      <c r="C2" s="209"/>
      <c r="D2" s="209"/>
      <c r="E2" s="209"/>
      <c r="F2" s="209"/>
      <c r="G2" s="209"/>
      <c r="H2" s="209"/>
      <c r="I2" s="209"/>
    </row>
    <row r="3" spans="1:9">
      <c r="A3" s="229" t="s">
        <v>361</v>
      </c>
      <c r="B3" s="230"/>
      <c r="C3" s="230"/>
      <c r="D3" s="230"/>
      <c r="E3" s="230"/>
      <c r="F3" s="230"/>
      <c r="G3" s="230"/>
      <c r="H3" s="230"/>
      <c r="I3" s="230"/>
    </row>
    <row r="4" spans="1:9">
      <c r="A4" s="249" t="s">
        <v>410</v>
      </c>
      <c r="B4" s="216"/>
      <c r="C4" s="216"/>
      <c r="D4" s="216"/>
      <c r="E4" s="216"/>
      <c r="F4" s="216"/>
      <c r="G4" s="216"/>
      <c r="H4" s="216"/>
      <c r="I4" s="217"/>
    </row>
    <row r="5" spans="1:9" ht="22.8"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853347037</v>
      </c>
      <c r="I7" s="63">
        <f>SUM(I8:I12)</f>
        <v>547721980</v>
      </c>
    </row>
    <row r="8" spans="1:9">
      <c r="A8" s="183" t="s">
        <v>129</v>
      </c>
      <c r="B8" s="183"/>
      <c r="C8" s="183"/>
      <c r="D8" s="183"/>
      <c r="E8" s="183"/>
      <c r="F8" s="183"/>
      <c r="G8" s="16">
        <v>126</v>
      </c>
      <c r="H8" s="58">
        <v>39049213</v>
      </c>
      <c r="I8" s="58">
        <v>50205871</v>
      </c>
    </row>
    <row r="9" spans="1:9">
      <c r="A9" s="183" t="s">
        <v>130</v>
      </c>
      <c r="B9" s="183"/>
      <c r="C9" s="183"/>
      <c r="D9" s="183"/>
      <c r="E9" s="183"/>
      <c r="F9" s="183"/>
      <c r="G9" s="16">
        <v>127</v>
      </c>
      <c r="H9" s="58">
        <v>808342856</v>
      </c>
      <c r="I9" s="58">
        <v>477419070</v>
      </c>
    </row>
    <row r="10" spans="1:9">
      <c r="A10" s="183" t="s">
        <v>131</v>
      </c>
      <c r="B10" s="183"/>
      <c r="C10" s="183"/>
      <c r="D10" s="183"/>
      <c r="E10" s="183"/>
      <c r="F10" s="183"/>
      <c r="G10" s="16">
        <v>128</v>
      </c>
      <c r="H10" s="58">
        <v>168971</v>
      </c>
      <c r="I10" s="58">
        <v>56096</v>
      </c>
    </row>
    <row r="11" spans="1:9">
      <c r="A11" s="183" t="s">
        <v>132</v>
      </c>
      <c r="B11" s="183"/>
      <c r="C11" s="183"/>
      <c r="D11" s="183"/>
      <c r="E11" s="183"/>
      <c r="F11" s="183"/>
      <c r="G11" s="16">
        <v>129</v>
      </c>
      <c r="H11" s="58">
        <v>0</v>
      </c>
      <c r="I11" s="58">
        <v>200947</v>
      </c>
    </row>
    <row r="12" spans="1:9">
      <c r="A12" s="183" t="s">
        <v>133</v>
      </c>
      <c r="B12" s="183"/>
      <c r="C12" s="183"/>
      <c r="D12" s="183"/>
      <c r="E12" s="183"/>
      <c r="F12" s="183"/>
      <c r="G12" s="16">
        <v>130</v>
      </c>
      <c r="H12" s="58">
        <v>5785997</v>
      </c>
      <c r="I12" s="58">
        <v>19839996</v>
      </c>
    </row>
    <row r="13" spans="1:9">
      <c r="A13" s="185" t="s">
        <v>134</v>
      </c>
      <c r="B13" s="185"/>
      <c r="C13" s="185"/>
      <c r="D13" s="185"/>
      <c r="E13" s="185"/>
      <c r="F13" s="185"/>
      <c r="G13" s="17">
        <v>131</v>
      </c>
      <c r="H13" s="59">
        <f>H14+H15+H19+H23+H24+H25+H28+H35</f>
        <v>971021818</v>
      </c>
      <c r="I13" s="59">
        <f>I14+I15+I19+I23+I24+I25+I28+I35</f>
        <v>609567032</v>
      </c>
    </row>
    <row r="14" spans="1:9">
      <c r="A14" s="183" t="s">
        <v>116</v>
      </c>
      <c r="B14" s="183"/>
      <c r="C14" s="183"/>
      <c r="D14" s="183"/>
      <c r="E14" s="183"/>
      <c r="F14" s="183"/>
      <c r="G14" s="16">
        <v>132</v>
      </c>
      <c r="H14" s="58">
        <v>51579918</v>
      </c>
      <c r="I14" s="58">
        <v>84799681</v>
      </c>
    </row>
    <row r="15" spans="1:9">
      <c r="A15" s="244" t="s">
        <v>135</v>
      </c>
      <c r="B15" s="244"/>
      <c r="C15" s="244"/>
      <c r="D15" s="244"/>
      <c r="E15" s="244"/>
      <c r="F15" s="244"/>
      <c r="G15" s="17">
        <v>133</v>
      </c>
      <c r="H15" s="59">
        <f>SUM(H16:H18)</f>
        <v>792713851</v>
      </c>
      <c r="I15" s="59">
        <f>SUM(I16:I18)</f>
        <v>443507607</v>
      </c>
    </row>
    <row r="16" spans="1:9">
      <c r="A16" s="243" t="s">
        <v>136</v>
      </c>
      <c r="B16" s="243"/>
      <c r="C16" s="243"/>
      <c r="D16" s="243"/>
      <c r="E16" s="243"/>
      <c r="F16" s="243"/>
      <c r="G16" s="16">
        <v>134</v>
      </c>
      <c r="H16" s="58">
        <v>445959970</v>
      </c>
      <c r="I16" s="58">
        <v>110021200</v>
      </c>
    </row>
    <row r="17" spans="1:9">
      <c r="A17" s="243" t="s">
        <v>137</v>
      </c>
      <c r="B17" s="243"/>
      <c r="C17" s="243"/>
      <c r="D17" s="243"/>
      <c r="E17" s="243"/>
      <c r="F17" s="243"/>
      <c r="G17" s="16">
        <v>135</v>
      </c>
      <c r="H17" s="58">
        <v>299118195</v>
      </c>
      <c r="I17" s="58">
        <v>295196809</v>
      </c>
    </row>
    <row r="18" spans="1:9">
      <c r="A18" s="243" t="s">
        <v>138</v>
      </c>
      <c r="B18" s="243"/>
      <c r="C18" s="243"/>
      <c r="D18" s="243"/>
      <c r="E18" s="243"/>
      <c r="F18" s="243"/>
      <c r="G18" s="16">
        <v>136</v>
      </c>
      <c r="H18" s="58">
        <v>47635686</v>
      </c>
      <c r="I18" s="58">
        <v>38289598</v>
      </c>
    </row>
    <row r="19" spans="1:9">
      <c r="A19" s="244" t="s">
        <v>139</v>
      </c>
      <c r="B19" s="244"/>
      <c r="C19" s="244"/>
      <c r="D19" s="244"/>
      <c r="E19" s="244"/>
      <c r="F19" s="244"/>
      <c r="G19" s="17">
        <v>137</v>
      </c>
      <c r="H19" s="59">
        <f>SUM(H20:H22)</f>
        <v>24927334</v>
      </c>
      <c r="I19" s="59">
        <f>SUM(I20:I22)</f>
        <v>24293618</v>
      </c>
    </row>
    <row r="20" spans="1:9">
      <c r="A20" s="243" t="s">
        <v>117</v>
      </c>
      <c r="B20" s="243"/>
      <c r="C20" s="243"/>
      <c r="D20" s="243"/>
      <c r="E20" s="243"/>
      <c r="F20" s="243"/>
      <c r="G20" s="16">
        <v>138</v>
      </c>
      <c r="H20" s="58">
        <v>15630214</v>
      </c>
      <c r="I20" s="58">
        <v>15245560</v>
      </c>
    </row>
    <row r="21" spans="1:9">
      <c r="A21" s="243" t="s">
        <v>118</v>
      </c>
      <c r="B21" s="243"/>
      <c r="C21" s="243"/>
      <c r="D21" s="243"/>
      <c r="E21" s="243"/>
      <c r="F21" s="243"/>
      <c r="G21" s="16">
        <v>139</v>
      </c>
      <c r="H21" s="58">
        <v>5792476</v>
      </c>
      <c r="I21" s="58">
        <v>5695085</v>
      </c>
    </row>
    <row r="22" spans="1:9">
      <c r="A22" s="243" t="s">
        <v>119</v>
      </c>
      <c r="B22" s="243"/>
      <c r="C22" s="243"/>
      <c r="D22" s="243"/>
      <c r="E22" s="243"/>
      <c r="F22" s="243"/>
      <c r="G22" s="16">
        <v>140</v>
      </c>
      <c r="H22" s="58">
        <v>3504644</v>
      </c>
      <c r="I22" s="58">
        <v>3352973</v>
      </c>
    </row>
    <row r="23" spans="1:9">
      <c r="A23" s="183" t="s">
        <v>120</v>
      </c>
      <c r="B23" s="183"/>
      <c r="C23" s="183"/>
      <c r="D23" s="183"/>
      <c r="E23" s="183"/>
      <c r="F23" s="183"/>
      <c r="G23" s="16">
        <v>141</v>
      </c>
      <c r="H23" s="58">
        <v>26285861</v>
      </c>
      <c r="I23" s="58">
        <v>23853533</v>
      </c>
    </row>
    <row r="24" spans="1:9">
      <c r="A24" s="183" t="s">
        <v>121</v>
      </c>
      <c r="B24" s="183"/>
      <c r="C24" s="183"/>
      <c r="D24" s="183"/>
      <c r="E24" s="183"/>
      <c r="F24" s="183"/>
      <c r="G24" s="16">
        <v>142</v>
      </c>
      <c r="H24" s="58">
        <v>11454071</v>
      </c>
      <c r="I24" s="58">
        <v>6210291</v>
      </c>
    </row>
    <row r="25" spans="1:9">
      <c r="A25" s="244" t="s">
        <v>140</v>
      </c>
      <c r="B25" s="244"/>
      <c r="C25" s="244"/>
      <c r="D25" s="244"/>
      <c r="E25" s="244"/>
      <c r="F25" s="244"/>
      <c r="G25" s="17">
        <v>143</v>
      </c>
      <c r="H25" s="59">
        <f>H26+H27</f>
        <v>43734351</v>
      </c>
      <c r="I25" s="59">
        <f>I26+I27</f>
        <v>10759251</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43734351</v>
      </c>
      <c r="I27" s="58">
        <v>10759251</v>
      </c>
    </row>
    <row r="28" spans="1:9">
      <c r="A28" s="244" t="s">
        <v>143</v>
      </c>
      <c r="B28" s="244"/>
      <c r="C28" s="244"/>
      <c r="D28" s="244"/>
      <c r="E28" s="244"/>
      <c r="F28" s="244"/>
      <c r="G28" s="17">
        <v>146</v>
      </c>
      <c r="H28" s="59">
        <f>SUM(H29:H34)</f>
        <v>0</v>
      </c>
      <c r="I28" s="59">
        <f>SUM(I29:I34)</f>
        <v>1945949</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1945949</v>
      </c>
    </row>
    <row r="35" spans="1:9">
      <c r="A35" s="183" t="s">
        <v>122</v>
      </c>
      <c r="B35" s="183"/>
      <c r="C35" s="183"/>
      <c r="D35" s="183"/>
      <c r="E35" s="183"/>
      <c r="F35" s="183"/>
      <c r="G35" s="16">
        <v>153</v>
      </c>
      <c r="H35" s="58">
        <v>20326432</v>
      </c>
      <c r="I35" s="58">
        <v>14197102</v>
      </c>
    </row>
    <row r="36" spans="1:9">
      <c r="A36" s="185" t="s">
        <v>150</v>
      </c>
      <c r="B36" s="185"/>
      <c r="C36" s="185"/>
      <c r="D36" s="185"/>
      <c r="E36" s="185"/>
      <c r="F36" s="185"/>
      <c r="G36" s="17">
        <v>154</v>
      </c>
      <c r="H36" s="59">
        <f>SUM(H37:H46)</f>
        <v>45085414</v>
      </c>
      <c r="I36" s="59">
        <f>SUM(I37:I46)</f>
        <v>68674110</v>
      </c>
    </row>
    <row r="37" spans="1:9">
      <c r="A37" s="183" t="s">
        <v>151</v>
      </c>
      <c r="B37" s="183"/>
      <c r="C37" s="183"/>
      <c r="D37" s="183"/>
      <c r="E37" s="183"/>
      <c r="F37" s="183"/>
      <c r="G37" s="16">
        <v>155</v>
      </c>
      <c r="H37" s="58">
        <v>0</v>
      </c>
      <c r="I37" s="58">
        <v>0</v>
      </c>
    </row>
    <row r="38" spans="1:9" ht="25.2" customHeight="1">
      <c r="A38" s="183" t="s">
        <v>152</v>
      </c>
      <c r="B38" s="183"/>
      <c r="C38" s="183"/>
      <c r="D38" s="183"/>
      <c r="E38" s="183"/>
      <c r="F38" s="183"/>
      <c r="G38" s="16">
        <v>156</v>
      </c>
      <c r="H38" s="58">
        <v>0</v>
      </c>
      <c r="I38" s="58">
        <v>0</v>
      </c>
    </row>
    <row r="39" spans="1:9" ht="28.2" customHeight="1">
      <c r="A39" s="183" t="s">
        <v>153</v>
      </c>
      <c r="B39" s="183"/>
      <c r="C39" s="183"/>
      <c r="D39" s="183"/>
      <c r="E39" s="183"/>
      <c r="F39" s="183"/>
      <c r="G39" s="16">
        <v>157</v>
      </c>
      <c r="H39" s="58">
        <v>0</v>
      </c>
      <c r="I39" s="58">
        <v>0</v>
      </c>
    </row>
    <row r="40" spans="1:9" ht="28.2" customHeight="1">
      <c r="A40" s="183" t="s">
        <v>154</v>
      </c>
      <c r="B40" s="183"/>
      <c r="C40" s="183"/>
      <c r="D40" s="183"/>
      <c r="E40" s="183"/>
      <c r="F40" s="183"/>
      <c r="G40" s="16">
        <v>158</v>
      </c>
      <c r="H40" s="58">
        <v>5946259</v>
      </c>
      <c r="I40" s="58">
        <v>12576189</v>
      </c>
    </row>
    <row r="41" spans="1:9" ht="22.95" customHeight="1">
      <c r="A41" s="183" t="s">
        <v>155</v>
      </c>
      <c r="B41" s="183"/>
      <c r="C41" s="183"/>
      <c r="D41" s="183"/>
      <c r="E41" s="183"/>
      <c r="F41" s="183"/>
      <c r="G41" s="16">
        <v>159</v>
      </c>
      <c r="H41" s="58">
        <v>2458758</v>
      </c>
      <c r="I41" s="58">
        <v>1117718</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362683</v>
      </c>
      <c r="I43" s="58">
        <v>723691</v>
      </c>
    </row>
    <row r="44" spans="1:9">
      <c r="A44" s="183" t="s">
        <v>158</v>
      </c>
      <c r="B44" s="183"/>
      <c r="C44" s="183"/>
      <c r="D44" s="183"/>
      <c r="E44" s="183"/>
      <c r="F44" s="183"/>
      <c r="G44" s="16">
        <v>162</v>
      </c>
      <c r="H44" s="58">
        <v>12856529</v>
      </c>
      <c r="I44" s="58">
        <v>7031200</v>
      </c>
    </row>
    <row r="45" spans="1:9">
      <c r="A45" s="183" t="s">
        <v>159</v>
      </c>
      <c r="B45" s="183"/>
      <c r="C45" s="183"/>
      <c r="D45" s="183"/>
      <c r="E45" s="183"/>
      <c r="F45" s="183"/>
      <c r="G45" s="16">
        <v>163</v>
      </c>
      <c r="H45" s="58">
        <v>49500</v>
      </c>
      <c r="I45" s="58">
        <v>300500</v>
      </c>
    </row>
    <row r="46" spans="1:9">
      <c r="A46" s="183" t="s">
        <v>160</v>
      </c>
      <c r="B46" s="183"/>
      <c r="C46" s="183"/>
      <c r="D46" s="183"/>
      <c r="E46" s="183"/>
      <c r="F46" s="183"/>
      <c r="G46" s="16">
        <v>164</v>
      </c>
      <c r="H46" s="58">
        <v>23411685</v>
      </c>
      <c r="I46" s="58">
        <v>46924812</v>
      </c>
    </row>
    <row r="47" spans="1:9">
      <c r="A47" s="185" t="s">
        <v>161</v>
      </c>
      <c r="B47" s="185"/>
      <c r="C47" s="185"/>
      <c r="D47" s="185"/>
      <c r="E47" s="185"/>
      <c r="F47" s="185"/>
      <c r="G47" s="17">
        <v>165</v>
      </c>
      <c r="H47" s="59">
        <f>SUM(H48:H54)</f>
        <v>30852845</v>
      </c>
      <c r="I47" s="59">
        <f>SUM(I48:I54)</f>
        <v>24492133</v>
      </c>
    </row>
    <row r="48" spans="1:9" ht="23.4" customHeight="1">
      <c r="A48" s="183" t="s">
        <v>162</v>
      </c>
      <c r="B48" s="183"/>
      <c r="C48" s="183"/>
      <c r="D48" s="183"/>
      <c r="E48" s="183"/>
      <c r="F48" s="183"/>
      <c r="G48" s="16">
        <v>166</v>
      </c>
      <c r="H48" s="58">
        <v>171975</v>
      </c>
      <c r="I48" s="58">
        <v>82639</v>
      </c>
    </row>
    <row r="49" spans="1:9">
      <c r="A49" s="240" t="s">
        <v>163</v>
      </c>
      <c r="B49" s="240"/>
      <c r="C49" s="240"/>
      <c r="D49" s="240"/>
      <c r="E49" s="240"/>
      <c r="F49" s="240"/>
      <c r="G49" s="16">
        <v>167</v>
      </c>
      <c r="H49" s="58">
        <v>3661819</v>
      </c>
      <c r="I49" s="58">
        <v>3082572</v>
      </c>
    </row>
    <row r="50" spans="1:9">
      <c r="A50" s="240" t="s">
        <v>164</v>
      </c>
      <c r="B50" s="240"/>
      <c r="C50" s="240"/>
      <c r="D50" s="240"/>
      <c r="E50" s="240"/>
      <c r="F50" s="240"/>
      <c r="G50" s="16">
        <v>168</v>
      </c>
      <c r="H50" s="58">
        <v>12801025</v>
      </c>
      <c r="I50" s="58">
        <v>15854716</v>
      </c>
    </row>
    <row r="51" spans="1:9">
      <c r="A51" s="240" t="s">
        <v>165</v>
      </c>
      <c r="B51" s="240"/>
      <c r="C51" s="240"/>
      <c r="D51" s="240"/>
      <c r="E51" s="240"/>
      <c r="F51" s="240"/>
      <c r="G51" s="16">
        <v>169</v>
      </c>
      <c r="H51" s="58">
        <v>11685703</v>
      </c>
      <c r="I51" s="58">
        <v>3593433</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2532323</v>
      </c>
      <c r="I54" s="58">
        <v>1878773</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5"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898432451</v>
      </c>
      <c r="I59" s="59">
        <f>I7+I36+I55+I56</f>
        <v>616396090</v>
      </c>
    </row>
    <row r="60" spans="1:9">
      <c r="A60" s="185" t="s">
        <v>174</v>
      </c>
      <c r="B60" s="185"/>
      <c r="C60" s="185"/>
      <c r="D60" s="185"/>
      <c r="E60" s="185"/>
      <c r="F60" s="185"/>
      <c r="G60" s="17">
        <v>178</v>
      </c>
      <c r="H60" s="59">
        <f>H13+H47+H57+H58</f>
        <v>1001874663</v>
      </c>
      <c r="I60" s="59">
        <f>I13+I47+I57+I58</f>
        <v>634059165</v>
      </c>
    </row>
    <row r="61" spans="1:9">
      <c r="A61" s="185" t="s">
        <v>175</v>
      </c>
      <c r="B61" s="185"/>
      <c r="C61" s="185"/>
      <c r="D61" s="185"/>
      <c r="E61" s="185"/>
      <c r="F61" s="185"/>
      <c r="G61" s="17">
        <v>179</v>
      </c>
      <c r="H61" s="59">
        <f>H59-H60</f>
        <v>-103442212</v>
      </c>
      <c r="I61" s="59">
        <f>I59-I60</f>
        <v>-17663075</v>
      </c>
    </row>
    <row r="62" spans="1:9">
      <c r="A62" s="242" t="s">
        <v>176</v>
      </c>
      <c r="B62" s="242"/>
      <c r="C62" s="242"/>
      <c r="D62" s="242"/>
      <c r="E62" s="242"/>
      <c r="F62" s="242"/>
      <c r="G62" s="17">
        <v>180</v>
      </c>
      <c r="H62" s="59">
        <f>+IF((H59-H60)&gt;0,(H59-H60),0)</f>
        <v>0</v>
      </c>
      <c r="I62" s="59">
        <f>+IF((I59-I60)&gt;0,(I59-I60),0)</f>
        <v>0</v>
      </c>
    </row>
    <row r="63" spans="1:9">
      <c r="A63" s="242" t="s">
        <v>177</v>
      </c>
      <c r="B63" s="242"/>
      <c r="C63" s="242"/>
      <c r="D63" s="242"/>
      <c r="E63" s="242"/>
      <c r="F63" s="242"/>
      <c r="G63" s="17">
        <v>181</v>
      </c>
      <c r="H63" s="59">
        <f>+IF((H59-H60)&lt;0,(H59-H60),0)</f>
        <v>-103442212</v>
      </c>
      <c r="I63" s="59">
        <f>+IF((I59-I60)&lt;0,(I59-I60),0)</f>
        <v>-17663075</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-103442212</v>
      </c>
      <c r="I65" s="59">
        <f>I61-I64</f>
        <v>-17663075</v>
      </c>
    </row>
    <row r="66" spans="1:9">
      <c r="A66" s="242" t="s">
        <v>179</v>
      </c>
      <c r="B66" s="242"/>
      <c r="C66" s="242"/>
      <c r="D66" s="242"/>
      <c r="E66" s="242"/>
      <c r="F66" s="242"/>
      <c r="G66" s="17">
        <v>184</v>
      </c>
      <c r="H66" s="59">
        <f>+IF((H61-H64)&gt;0,(H61-H64),0)</f>
        <v>0</v>
      </c>
      <c r="I66" s="59">
        <f>+IF((I61-I64)&gt;0,(I61-I64),0)</f>
        <v>0</v>
      </c>
    </row>
    <row r="67" spans="1:9">
      <c r="A67" s="246" t="s">
        <v>180</v>
      </c>
      <c r="B67" s="246"/>
      <c r="C67" s="246"/>
      <c r="D67" s="246"/>
      <c r="E67" s="246"/>
      <c r="F67" s="246"/>
      <c r="G67" s="18">
        <v>185</v>
      </c>
      <c r="H67" s="64">
        <f>+IF((H61-H64)&lt;0,(H61-H64),0)</f>
        <v>-103442212</v>
      </c>
      <c r="I67" s="64">
        <f>+IF((I61-I64)&lt;0,(I61-I64),0)</f>
        <v>-17663075</v>
      </c>
    </row>
    <row r="68" spans="1:9">
      <c r="A68" s="201" t="s">
        <v>181</v>
      </c>
      <c r="B68" s="201"/>
      <c r="C68" s="201"/>
      <c r="D68" s="201"/>
      <c r="E68" s="201"/>
      <c r="F68" s="201"/>
      <c r="G68" s="233"/>
      <c r="H68" s="233"/>
      <c r="I68" s="233"/>
    </row>
    <row r="69" spans="1:9" ht="25.95"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0</v>
      </c>
      <c r="I84" s="53">
        <f>I85+I86</f>
        <v>0</v>
      </c>
    </row>
    <row r="85" spans="1:9">
      <c r="A85" s="235" t="s">
        <v>197</v>
      </c>
      <c r="B85" s="235"/>
      <c r="C85" s="235"/>
      <c r="D85" s="235"/>
      <c r="E85" s="235"/>
      <c r="F85" s="235"/>
      <c r="G85" s="16">
        <v>200</v>
      </c>
      <c r="H85" s="52">
        <v>0</v>
      </c>
      <c r="I85" s="52">
        <v>0</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-103442212</v>
      </c>
      <c r="I88" s="52">
        <v>-17663075</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399999999999999"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-103442212</v>
      </c>
      <c r="I100" s="54">
        <f>I88+I99</f>
        <v>-17663075</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0</v>
      </c>
      <c r="I102" s="53">
        <f>I103+I104</f>
        <v>0</v>
      </c>
    </row>
    <row r="103" spans="1:9">
      <c r="A103" s="235" t="s">
        <v>125</v>
      </c>
      <c r="B103" s="235"/>
      <c r="C103" s="235"/>
      <c r="D103" s="235"/>
      <c r="E103" s="235"/>
      <c r="F103" s="235"/>
      <c r="G103" s="16">
        <v>216</v>
      </c>
      <c r="H103" s="52">
        <v>0</v>
      </c>
      <c r="I103" s="52">
        <v>0</v>
      </c>
    </row>
    <row r="104" spans="1:9">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4803149606299213" right="0.15748031496062992"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2" zoomScale="110" zoomScaleNormal="100" workbookViewId="0">
      <selection activeCell="I57" sqref="I57"/>
    </sheetView>
  </sheetViews>
  <sheetFormatPr defaultColWidth="9.109375" defaultRowHeight="13.2"/>
  <cols>
    <col min="1" max="6" width="9.109375" style="11"/>
    <col min="7" max="7" width="9.109375" style="23"/>
    <col min="8" max="9" width="16.21875" style="55" customWidth="1"/>
    <col min="10" max="16384" width="9.109375" style="11"/>
  </cols>
  <sheetData>
    <row r="1" spans="1:9">
      <c r="A1" s="251" t="s">
        <v>214</v>
      </c>
      <c r="B1" s="279"/>
      <c r="C1" s="279"/>
      <c r="D1" s="279"/>
      <c r="E1" s="279"/>
      <c r="F1" s="279"/>
      <c r="G1" s="279"/>
      <c r="H1" s="279"/>
      <c r="I1" s="279"/>
    </row>
    <row r="2" spans="1:9">
      <c r="A2" s="250" t="s">
        <v>445</v>
      </c>
      <c r="B2" s="209"/>
      <c r="C2" s="209"/>
      <c r="D2" s="209"/>
      <c r="E2" s="209"/>
      <c r="F2" s="209"/>
      <c r="G2" s="209"/>
      <c r="H2" s="209"/>
      <c r="I2" s="209"/>
    </row>
    <row r="3" spans="1:9">
      <c r="A3" s="281" t="s">
        <v>361</v>
      </c>
      <c r="B3" s="282"/>
      <c r="C3" s="282"/>
      <c r="D3" s="282"/>
      <c r="E3" s="282"/>
      <c r="F3" s="282"/>
      <c r="G3" s="282"/>
      <c r="H3" s="282"/>
      <c r="I3" s="282"/>
    </row>
    <row r="4" spans="1:9">
      <c r="A4" s="280" t="s">
        <v>446</v>
      </c>
      <c r="B4" s="216"/>
      <c r="C4" s="216"/>
      <c r="D4" s="216"/>
      <c r="E4" s="216"/>
      <c r="F4" s="216"/>
      <c r="G4" s="216"/>
      <c r="H4" s="216"/>
      <c r="I4" s="217"/>
    </row>
    <row r="5" spans="1:9" ht="21"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-103442212</v>
      </c>
      <c r="I8" s="47">
        <v>-17663075</v>
      </c>
    </row>
    <row r="9" spans="1:9" ht="12.75" customHeight="1">
      <c r="A9" s="276" t="s">
        <v>219</v>
      </c>
      <c r="B9" s="277"/>
      <c r="C9" s="277"/>
      <c r="D9" s="277"/>
      <c r="E9" s="277"/>
      <c r="F9" s="278"/>
      <c r="G9" s="17">
        <v>2</v>
      </c>
      <c r="H9" s="48">
        <f>H10+H11+H12+H13+H14+H15+H16+H17</f>
        <v>26285861</v>
      </c>
      <c r="I9" s="48">
        <f>I10+I11+I12+I13+I14+I15+I16+I17</f>
        <v>23853533</v>
      </c>
    </row>
    <row r="10" spans="1:9" ht="12.75" customHeight="1">
      <c r="A10" s="273" t="s">
        <v>220</v>
      </c>
      <c r="B10" s="274"/>
      <c r="C10" s="274"/>
      <c r="D10" s="274"/>
      <c r="E10" s="274"/>
      <c r="F10" s="275"/>
      <c r="G10" s="22">
        <v>3</v>
      </c>
      <c r="H10" s="49">
        <v>26285861</v>
      </c>
      <c r="I10" s="49">
        <v>23853533</v>
      </c>
    </row>
    <row r="11" spans="1:9" ht="31.2" customHeight="1">
      <c r="A11" s="273" t="s">
        <v>385</v>
      </c>
      <c r="B11" s="274"/>
      <c r="C11" s="274"/>
      <c r="D11" s="274"/>
      <c r="E11" s="274"/>
      <c r="F11" s="275"/>
      <c r="G11" s="22">
        <v>4</v>
      </c>
      <c r="H11" s="49">
        <v>0</v>
      </c>
      <c r="I11" s="49">
        <v>0</v>
      </c>
    </row>
    <row r="12" spans="1:9" ht="28.2"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 customHeight="1">
      <c r="A18" s="252" t="s">
        <v>388</v>
      </c>
      <c r="B18" s="253"/>
      <c r="C18" s="253"/>
      <c r="D18" s="253"/>
      <c r="E18" s="253"/>
      <c r="F18" s="254"/>
      <c r="G18" s="17">
        <v>11</v>
      </c>
      <c r="H18" s="48">
        <f>H8+H9</f>
        <v>-77156351</v>
      </c>
      <c r="I18" s="48">
        <f>I8+I9</f>
        <v>6190458</v>
      </c>
    </row>
    <row r="19" spans="1:9" ht="12.75" customHeight="1">
      <c r="A19" s="276" t="s">
        <v>226</v>
      </c>
      <c r="B19" s="277"/>
      <c r="C19" s="277"/>
      <c r="D19" s="277"/>
      <c r="E19" s="277"/>
      <c r="F19" s="278"/>
      <c r="G19" s="17">
        <v>12</v>
      </c>
      <c r="H19" s="48">
        <f>H20+H21+H22+H23</f>
        <v>-16241164</v>
      </c>
      <c r="I19" s="48">
        <f>I20+I21+I22+I23</f>
        <v>-33871692</v>
      </c>
    </row>
    <row r="20" spans="1:9" ht="12.75" customHeight="1">
      <c r="A20" s="273" t="s">
        <v>227</v>
      </c>
      <c r="B20" s="274"/>
      <c r="C20" s="274"/>
      <c r="D20" s="274"/>
      <c r="E20" s="274"/>
      <c r="F20" s="275"/>
      <c r="G20" s="22">
        <v>13</v>
      </c>
      <c r="H20" s="49">
        <v>-197286293</v>
      </c>
      <c r="I20" s="49">
        <f>-26055751+74</f>
        <v>-26055677</v>
      </c>
    </row>
    <row r="21" spans="1:9" ht="12.75" customHeight="1">
      <c r="A21" s="273" t="s">
        <v>228</v>
      </c>
      <c r="B21" s="274"/>
      <c r="C21" s="274"/>
      <c r="D21" s="274"/>
      <c r="E21" s="274"/>
      <c r="F21" s="275"/>
      <c r="G21" s="22">
        <v>14</v>
      </c>
      <c r="H21" s="49">
        <v>49151393</v>
      </c>
      <c r="I21" s="49">
        <v>61383036</v>
      </c>
    </row>
    <row r="22" spans="1:9" ht="12.75" customHeight="1">
      <c r="A22" s="273" t="s">
        <v>229</v>
      </c>
      <c r="B22" s="274"/>
      <c r="C22" s="274"/>
      <c r="D22" s="274"/>
      <c r="E22" s="274"/>
      <c r="F22" s="275"/>
      <c r="G22" s="22">
        <v>15</v>
      </c>
      <c r="H22" s="49">
        <v>266462606</v>
      </c>
      <c r="I22" s="49">
        <v>36089805</v>
      </c>
    </row>
    <row r="23" spans="1:9" ht="12.75" customHeight="1">
      <c r="A23" s="273" t="s">
        <v>230</v>
      </c>
      <c r="B23" s="274"/>
      <c r="C23" s="274"/>
      <c r="D23" s="274"/>
      <c r="E23" s="274"/>
      <c r="F23" s="275"/>
      <c r="G23" s="22">
        <v>16</v>
      </c>
      <c r="H23" s="49">
        <v>-134568870</v>
      </c>
      <c r="I23" s="49">
        <v>-105288856</v>
      </c>
    </row>
    <row r="24" spans="1:9" ht="12.75" customHeight="1">
      <c r="A24" s="252" t="s">
        <v>231</v>
      </c>
      <c r="B24" s="253"/>
      <c r="C24" s="253"/>
      <c r="D24" s="253"/>
      <c r="E24" s="253"/>
      <c r="F24" s="254"/>
      <c r="G24" s="17">
        <v>17</v>
      </c>
      <c r="H24" s="48">
        <f>H18+H19</f>
        <v>-93397515</v>
      </c>
      <c r="I24" s="48">
        <f>I18+I19</f>
        <v>-27681234</v>
      </c>
    </row>
    <row r="25" spans="1:9" ht="12.75" customHeight="1">
      <c r="A25" s="264" t="s">
        <v>232</v>
      </c>
      <c r="B25" s="265"/>
      <c r="C25" s="265"/>
      <c r="D25" s="265"/>
      <c r="E25" s="265"/>
      <c r="F25" s="266"/>
      <c r="G25" s="22">
        <v>18</v>
      </c>
      <c r="H25" s="49">
        <v>0</v>
      </c>
      <c r="I25" s="49">
        <v>0</v>
      </c>
    </row>
    <row r="26" spans="1:9" ht="12.75" customHeight="1">
      <c r="A26" s="264" t="s">
        <v>233</v>
      </c>
      <c r="B26" s="265"/>
      <c r="C26" s="265"/>
      <c r="D26" s="265"/>
      <c r="E26" s="265"/>
      <c r="F26" s="266"/>
      <c r="G26" s="22">
        <v>19</v>
      </c>
      <c r="H26" s="49">
        <v>0</v>
      </c>
      <c r="I26" s="49">
        <v>0</v>
      </c>
    </row>
    <row r="27" spans="1:9" ht="28.95" customHeight="1">
      <c r="A27" s="255" t="s">
        <v>234</v>
      </c>
      <c r="B27" s="256"/>
      <c r="C27" s="256"/>
      <c r="D27" s="256"/>
      <c r="E27" s="256"/>
      <c r="F27" s="257"/>
      <c r="G27" s="18">
        <v>20</v>
      </c>
      <c r="H27" s="50">
        <f>H24+H25+H26</f>
        <v>-93397515</v>
      </c>
      <c r="I27" s="50">
        <f>I24+I25+I26</f>
        <v>-27681234</v>
      </c>
    </row>
    <row r="28" spans="1:9">
      <c r="A28" s="258" t="s">
        <v>235</v>
      </c>
      <c r="B28" s="259"/>
      <c r="C28" s="259"/>
      <c r="D28" s="259"/>
      <c r="E28" s="259"/>
      <c r="F28" s="259"/>
      <c r="G28" s="259"/>
      <c r="H28" s="259"/>
      <c r="I28" s="260"/>
    </row>
    <row r="29" spans="1:9" ht="23.4" customHeight="1">
      <c r="A29" s="261" t="s">
        <v>236</v>
      </c>
      <c r="B29" s="262"/>
      <c r="C29" s="262"/>
      <c r="D29" s="262"/>
      <c r="E29" s="262"/>
      <c r="F29" s="263"/>
      <c r="G29" s="21">
        <v>21</v>
      </c>
      <c r="H29" s="51">
        <v>116182</v>
      </c>
      <c r="I29" s="51">
        <v>555061</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3913878</v>
      </c>
      <c r="I31" s="52">
        <v>9296176</v>
      </c>
    </row>
    <row r="32" spans="1:9" ht="12.75" customHeight="1">
      <c r="A32" s="264" t="s">
        <v>239</v>
      </c>
      <c r="B32" s="265"/>
      <c r="C32" s="265"/>
      <c r="D32" s="265"/>
      <c r="E32" s="265"/>
      <c r="F32" s="266"/>
      <c r="G32" s="22">
        <v>24</v>
      </c>
      <c r="H32" s="52">
        <v>77328</v>
      </c>
      <c r="I32" s="52">
        <v>75390</v>
      </c>
    </row>
    <row r="33" spans="1:9" ht="12.75" customHeight="1">
      <c r="A33" s="264" t="s">
        <v>240</v>
      </c>
      <c r="B33" s="265"/>
      <c r="C33" s="265"/>
      <c r="D33" s="265"/>
      <c r="E33" s="265"/>
      <c r="F33" s="266"/>
      <c r="G33" s="22">
        <v>25</v>
      </c>
      <c r="H33" s="52">
        <v>0</v>
      </c>
      <c r="I33" s="52">
        <v>0</v>
      </c>
    </row>
    <row r="34" spans="1:9" ht="12.75" customHeight="1">
      <c r="A34" s="264" t="s">
        <v>241</v>
      </c>
      <c r="B34" s="265"/>
      <c r="C34" s="265"/>
      <c r="D34" s="265"/>
      <c r="E34" s="265"/>
      <c r="F34" s="266"/>
      <c r="G34" s="22">
        <v>26</v>
      </c>
      <c r="H34" s="52">
        <v>39199285</v>
      </c>
      <c r="I34" s="52">
        <v>35886737</v>
      </c>
    </row>
    <row r="35" spans="1:9" ht="27.6" customHeight="1">
      <c r="A35" s="252" t="s">
        <v>242</v>
      </c>
      <c r="B35" s="253"/>
      <c r="C35" s="253"/>
      <c r="D35" s="253"/>
      <c r="E35" s="253"/>
      <c r="F35" s="254"/>
      <c r="G35" s="17">
        <v>27</v>
      </c>
      <c r="H35" s="53">
        <f>H29+H30+H31+H32+H33+H34</f>
        <v>43306673</v>
      </c>
      <c r="I35" s="53">
        <f>I29+I30+I31+I32+I33+I34</f>
        <v>45813364</v>
      </c>
    </row>
    <row r="36" spans="1:9" ht="26.4" customHeight="1">
      <c r="A36" s="264" t="s">
        <v>243</v>
      </c>
      <c r="B36" s="265"/>
      <c r="C36" s="265"/>
      <c r="D36" s="265"/>
      <c r="E36" s="265"/>
      <c r="F36" s="266"/>
      <c r="G36" s="22">
        <v>28</v>
      </c>
      <c r="H36" s="52">
        <v>-3314904</v>
      </c>
      <c r="I36" s="52">
        <v>-5059667</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-5495673</v>
      </c>
      <c r="I40" s="52">
        <v>-12191005</v>
      </c>
    </row>
    <row r="41" spans="1:9" ht="22.95" customHeight="1">
      <c r="A41" s="252" t="s">
        <v>248</v>
      </c>
      <c r="B41" s="253"/>
      <c r="C41" s="253"/>
      <c r="D41" s="253"/>
      <c r="E41" s="253"/>
      <c r="F41" s="254"/>
      <c r="G41" s="17">
        <v>33</v>
      </c>
      <c r="H41" s="53">
        <f>H36+H37+H38+H39+H40</f>
        <v>-8810577</v>
      </c>
      <c r="I41" s="53">
        <f>I36+I37+I38+I39+I40</f>
        <v>-17250672</v>
      </c>
    </row>
    <row r="42" spans="1:9" ht="30.6" customHeight="1">
      <c r="A42" s="255" t="s">
        <v>249</v>
      </c>
      <c r="B42" s="256"/>
      <c r="C42" s="256"/>
      <c r="D42" s="256"/>
      <c r="E42" s="256"/>
      <c r="F42" s="257"/>
      <c r="G42" s="18">
        <v>34</v>
      </c>
      <c r="H42" s="54">
        <f>H35+H41</f>
        <v>34496096</v>
      </c>
      <c r="I42" s="54">
        <f>I35+I41</f>
        <v>28562692</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319727993</v>
      </c>
      <c r="I46" s="52">
        <v>304946725</v>
      </c>
    </row>
    <row r="47" spans="1:9" ht="12.75" customHeight="1">
      <c r="A47" s="264" t="s">
        <v>254</v>
      </c>
      <c r="B47" s="265"/>
      <c r="C47" s="265"/>
      <c r="D47" s="265"/>
      <c r="E47" s="265"/>
      <c r="F47" s="266"/>
      <c r="G47" s="22">
        <v>38</v>
      </c>
      <c r="H47" s="52">
        <v>8000000</v>
      </c>
      <c r="I47" s="52">
        <v>9200000</v>
      </c>
    </row>
    <row r="48" spans="1:9" ht="25.95" customHeight="1">
      <c r="A48" s="252" t="s">
        <v>255</v>
      </c>
      <c r="B48" s="253"/>
      <c r="C48" s="253"/>
      <c r="D48" s="253"/>
      <c r="E48" s="253"/>
      <c r="F48" s="254"/>
      <c r="G48" s="17">
        <v>39</v>
      </c>
      <c r="H48" s="53">
        <f>H44+H45+H46+H47</f>
        <v>327727993</v>
      </c>
      <c r="I48" s="53">
        <f>I44+I45+I46+I47</f>
        <v>314146725</v>
      </c>
    </row>
    <row r="49" spans="1:9" ht="24.6" customHeight="1">
      <c r="A49" s="264" t="s">
        <v>387</v>
      </c>
      <c r="B49" s="265"/>
      <c r="C49" s="265"/>
      <c r="D49" s="265"/>
      <c r="E49" s="265"/>
      <c r="F49" s="266"/>
      <c r="G49" s="22">
        <v>40</v>
      </c>
      <c r="H49" s="52">
        <v>-225326141</v>
      </c>
      <c r="I49" s="52">
        <v>-356373260</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-2728635</v>
      </c>
      <c r="I51" s="52">
        <v>-798048</v>
      </c>
    </row>
    <row r="52" spans="1:9" ht="26.4" customHeight="1">
      <c r="A52" s="264" t="s">
        <v>258</v>
      </c>
      <c r="B52" s="265"/>
      <c r="C52" s="265"/>
      <c r="D52" s="265"/>
      <c r="E52" s="265"/>
      <c r="F52" s="266"/>
      <c r="G52" s="22">
        <v>43</v>
      </c>
      <c r="H52" s="52">
        <v>0</v>
      </c>
      <c r="I52" s="52">
        <f>-4635120-388131</f>
        <v>-5023251</v>
      </c>
    </row>
    <row r="53" spans="1:9" ht="12.75" customHeight="1">
      <c r="A53" s="264" t="s">
        <v>259</v>
      </c>
      <c r="B53" s="265"/>
      <c r="C53" s="265"/>
      <c r="D53" s="265"/>
      <c r="E53" s="265"/>
      <c r="F53" s="266"/>
      <c r="G53" s="22">
        <v>44</v>
      </c>
      <c r="H53" s="52">
        <v>-500000</v>
      </c>
      <c r="I53" s="52">
        <v>-15300000</v>
      </c>
    </row>
    <row r="54" spans="1:9" ht="27.6" customHeight="1">
      <c r="A54" s="252" t="s">
        <v>260</v>
      </c>
      <c r="B54" s="253"/>
      <c r="C54" s="253"/>
      <c r="D54" s="253"/>
      <c r="E54" s="253"/>
      <c r="F54" s="254"/>
      <c r="G54" s="17">
        <v>45</v>
      </c>
      <c r="H54" s="53">
        <f>H49+H50+H51+H52+H53</f>
        <v>-228554776</v>
      </c>
      <c r="I54" s="53">
        <f>I49+I50+I51+I52+I53</f>
        <v>-377494559</v>
      </c>
    </row>
    <row r="55" spans="1:9" ht="27.6" customHeight="1">
      <c r="A55" s="267" t="s">
        <v>261</v>
      </c>
      <c r="B55" s="268"/>
      <c r="C55" s="268"/>
      <c r="D55" s="268"/>
      <c r="E55" s="268"/>
      <c r="F55" s="269"/>
      <c r="G55" s="17">
        <v>46</v>
      </c>
      <c r="H55" s="53">
        <f>H48+H54</f>
        <v>99173217</v>
      </c>
      <c r="I55" s="53">
        <f>I48+I54</f>
        <v>-63347834</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40271798</v>
      </c>
      <c r="I57" s="53">
        <f>I27+I42+I55+I56</f>
        <v>-62466376</v>
      </c>
    </row>
    <row r="58" spans="1:9" ht="15.6" customHeight="1">
      <c r="A58" s="270" t="s">
        <v>264</v>
      </c>
      <c r="B58" s="271"/>
      <c r="C58" s="271"/>
      <c r="D58" s="271"/>
      <c r="E58" s="271"/>
      <c r="F58" s="272"/>
      <c r="G58" s="22">
        <v>49</v>
      </c>
      <c r="H58" s="52">
        <v>22411336</v>
      </c>
      <c r="I58" s="52">
        <v>62683134</v>
      </c>
    </row>
    <row r="59" spans="1:9" ht="28.95" customHeight="1">
      <c r="A59" s="255" t="s">
        <v>265</v>
      </c>
      <c r="B59" s="256"/>
      <c r="C59" s="256"/>
      <c r="D59" s="256"/>
      <c r="E59" s="256"/>
      <c r="F59" s="257"/>
      <c r="G59" s="18">
        <v>50</v>
      </c>
      <c r="H59" s="54">
        <f>H57+H58</f>
        <v>62683134</v>
      </c>
      <c r="I59" s="54">
        <f>I57+I58</f>
        <v>216758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2" zoomScale="110" zoomScaleNormal="100" workbookViewId="0">
      <selection activeCell="I51" sqref="I51"/>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1" t="s">
        <v>266</v>
      </c>
      <c r="B1" s="279"/>
      <c r="C1" s="279"/>
      <c r="D1" s="279"/>
      <c r="E1" s="279"/>
      <c r="F1" s="279"/>
      <c r="G1" s="279"/>
      <c r="H1" s="279"/>
      <c r="I1" s="279"/>
    </row>
    <row r="2" spans="1:9" ht="12.75" customHeight="1">
      <c r="A2" s="250" t="s">
        <v>409</v>
      </c>
      <c r="B2" s="209"/>
      <c r="C2" s="209"/>
      <c r="D2" s="209"/>
      <c r="E2" s="209"/>
      <c r="F2" s="209"/>
      <c r="G2" s="209"/>
      <c r="H2" s="209"/>
      <c r="I2" s="209"/>
    </row>
    <row r="3" spans="1:9">
      <c r="A3" s="281" t="s">
        <v>361</v>
      </c>
      <c r="B3" s="289"/>
      <c r="C3" s="289"/>
      <c r="D3" s="289"/>
      <c r="E3" s="289"/>
      <c r="F3" s="289"/>
      <c r="G3" s="289"/>
      <c r="H3" s="289"/>
      <c r="I3" s="289"/>
    </row>
    <row r="4" spans="1:9">
      <c r="A4" s="280" t="s">
        <v>411</v>
      </c>
      <c r="B4" s="216"/>
      <c r="C4" s="216"/>
      <c r="D4" s="216"/>
      <c r="E4" s="216"/>
      <c r="F4" s="216"/>
      <c r="G4" s="216"/>
      <c r="H4" s="216"/>
      <c r="I4" s="217"/>
    </row>
    <row r="5" spans="1:9" ht="22.8"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2">
        <v>0</v>
      </c>
      <c r="I9" s="52">
        <v>0</v>
      </c>
    </row>
    <row r="10" spans="1:9">
      <c r="A10" s="240" t="s">
        <v>269</v>
      </c>
      <c r="B10" s="240"/>
      <c r="C10" s="240"/>
      <c r="D10" s="240"/>
      <c r="E10" s="240"/>
      <c r="F10" s="240"/>
      <c r="G10" s="16">
        <v>3</v>
      </c>
      <c r="H10" s="52">
        <v>0</v>
      </c>
      <c r="I10" s="52">
        <v>0</v>
      </c>
    </row>
    <row r="11" spans="1:9">
      <c r="A11" s="240" t="s">
        <v>270</v>
      </c>
      <c r="B11" s="240"/>
      <c r="C11" s="240"/>
      <c r="D11" s="240"/>
      <c r="E11" s="240"/>
      <c r="F11" s="240"/>
      <c r="G11" s="16">
        <v>4</v>
      </c>
      <c r="H11" s="52">
        <v>0</v>
      </c>
      <c r="I11" s="52">
        <v>0</v>
      </c>
    </row>
    <row r="12" spans="1:9">
      <c r="A12" s="240" t="s">
        <v>271</v>
      </c>
      <c r="B12" s="240"/>
      <c r="C12" s="240"/>
      <c r="D12" s="240"/>
      <c r="E12" s="240"/>
      <c r="F12" s="240"/>
      <c r="G12" s="16">
        <v>5</v>
      </c>
      <c r="H12" s="52">
        <v>0</v>
      </c>
      <c r="I12" s="52">
        <v>0</v>
      </c>
    </row>
    <row r="13" spans="1:9">
      <c r="A13" s="240" t="s">
        <v>272</v>
      </c>
      <c r="B13" s="240"/>
      <c r="C13" s="240"/>
      <c r="D13" s="240"/>
      <c r="E13" s="240"/>
      <c r="F13" s="240"/>
      <c r="G13" s="16">
        <v>6</v>
      </c>
      <c r="H13" s="52">
        <v>0</v>
      </c>
      <c r="I13" s="52">
        <v>0</v>
      </c>
    </row>
    <row r="14" spans="1:9">
      <c r="A14" s="240" t="s">
        <v>273</v>
      </c>
      <c r="B14" s="240"/>
      <c r="C14" s="240"/>
      <c r="D14" s="240"/>
      <c r="E14" s="240"/>
      <c r="F14" s="240"/>
      <c r="G14" s="16">
        <v>7</v>
      </c>
      <c r="H14" s="52">
        <v>0</v>
      </c>
      <c r="I14" s="52">
        <v>0</v>
      </c>
    </row>
    <row r="15" spans="1:9">
      <c r="A15" s="240" t="s">
        <v>274</v>
      </c>
      <c r="B15" s="240"/>
      <c r="C15" s="240"/>
      <c r="D15" s="240"/>
      <c r="E15" s="240"/>
      <c r="F15" s="240"/>
      <c r="G15" s="16">
        <v>8</v>
      </c>
      <c r="H15" s="52">
        <v>0</v>
      </c>
      <c r="I15" s="52">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5"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0</v>
      </c>
      <c r="I23" s="52">
        <v>0</v>
      </c>
    </row>
    <row r="24" spans="1:9">
      <c r="A24" s="240" t="s">
        <v>282</v>
      </c>
      <c r="B24" s="240"/>
      <c r="C24" s="240"/>
      <c r="D24" s="240"/>
      <c r="E24" s="240"/>
      <c r="F24" s="240"/>
      <c r="G24" s="16">
        <v>16</v>
      </c>
      <c r="H24" s="52">
        <v>0</v>
      </c>
      <c r="I24" s="52">
        <v>0</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2"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5" customHeight="1">
      <c r="A33" s="231" t="s">
        <v>291</v>
      </c>
      <c r="B33" s="231"/>
      <c r="C33" s="231"/>
      <c r="D33" s="231"/>
      <c r="E33" s="231"/>
      <c r="F33" s="231"/>
      <c r="G33" s="17">
        <v>25</v>
      </c>
      <c r="H33" s="53">
        <f>SUM(H28:H32)</f>
        <v>0</v>
      </c>
      <c r="I33" s="53">
        <f>SUM(I28:I32)</f>
        <v>0</v>
      </c>
    </row>
    <row r="34" spans="1:9" ht="26.4"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0</v>
      </c>
      <c r="I38" s="52">
        <v>0</v>
      </c>
    </row>
    <row r="39" spans="1:9">
      <c r="A39" s="183" t="s">
        <v>296</v>
      </c>
      <c r="B39" s="183"/>
      <c r="C39" s="183"/>
      <c r="D39" s="183"/>
      <c r="E39" s="183"/>
      <c r="F39" s="183"/>
      <c r="G39" s="16">
        <v>30</v>
      </c>
      <c r="H39" s="52">
        <v>0</v>
      </c>
      <c r="I39" s="52">
        <v>0</v>
      </c>
    </row>
    <row r="40" spans="1:9" ht="26.4" customHeight="1">
      <c r="A40" s="231" t="s">
        <v>297</v>
      </c>
      <c r="B40" s="231"/>
      <c r="C40" s="231"/>
      <c r="D40" s="231"/>
      <c r="E40" s="231"/>
      <c r="F40" s="231"/>
      <c r="G40" s="17">
        <v>31</v>
      </c>
      <c r="H40" s="53">
        <f>H39+H38+H37+H36</f>
        <v>0</v>
      </c>
      <c r="I40" s="53">
        <f>I39+I38+I37+I36</f>
        <v>0</v>
      </c>
    </row>
    <row r="41" spans="1:9" ht="22.95"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2"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2" customHeight="1">
      <c r="A46" s="231" t="s">
        <v>303</v>
      </c>
      <c r="B46" s="231"/>
      <c r="C46" s="231"/>
      <c r="D46" s="231"/>
      <c r="E46" s="231"/>
      <c r="F46" s="231"/>
      <c r="G46" s="17">
        <v>37</v>
      </c>
      <c r="H46" s="53">
        <f>H45+H44+H43+H42+H41</f>
        <v>0</v>
      </c>
      <c r="I46" s="53">
        <f>I45+I44+I43+I42+I41</f>
        <v>0</v>
      </c>
    </row>
    <row r="47" spans="1:9" ht="28.2"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5" customHeight="1">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80" zoomScaleNormal="100" zoomScaleSheetLayoutView="80" workbookViewId="0">
      <selection activeCell="V57" sqref="V57"/>
    </sheetView>
  </sheetViews>
  <sheetFormatPr defaultRowHeight="13.2"/>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s="2" customFormat="1">
      <c r="A1" s="315" t="s">
        <v>308</v>
      </c>
      <c r="B1" s="316"/>
      <c r="C1" s="316"/>
      <c r="D1" s="316"/>
      <c r="E1" s="316"/>
      <c r="F1" s="316"/>
      <c r="G1" s="316"/>
      <c r="H1" s="316"/>
      <c r="I1" s="316"/>
      <c r="J1" s="316"/>
      <c r="K1" s="68"/>
      <c r="L1" s="69"/>
      <c r="M1" s="69"/>
      <c r="N1" s="69"/>
      <c r="O1" s="69"/>
      <c r="P1" s="69"/>
      <c r="Q1" s="69"/>
      <c r="R1" s="69"/>
      <c r="S1" s="69"/>
      <c r="T1" s="69"/>
      <c r="U1" s="69"/>
      <c r="V1" s="69"/>
      <c r="W1" s="69"/>
    </row>
    <row r="2" spans="1:23" s="2" customFormat="1" ht="15.6">
      <c r="A2" s="3"/>
      <c r="B2" s="4"/>
      <c r="C2" s="317" t="s">
        <v>309</v>
      </c>
      <c r="D2" s="317"/>
      <c r="E2" s="5">
        <v>43101</v>
      </c>
      <c r="F2" s="6" t="s">
        <v>0</v>
      </c>
      <c r="G2" s="5">
        <v>43465</v>
      </c>
      <c r="H2" s="70"/>
      <c r="I2" s="70"/>
      <c r="J2" s="70"/>
      <c r="K2" s="71"/>
      <c r="L2" s="69"/>
      <c r="M2" s="69"/>
      <c r="N2" s="69"/>
      <c r="O2" s="69"/>
      <c r="P2" s="69"/>
      <c r="Q2" s="69"/>
      <c r="R2" s="69"/>
      <c r="S2" s="69"/>
      <c r="T2" s="69"/>
      <c r="U2" s="69"/>
      <c r="V2" s="72" t="s">
        <v>361</v>
      </c>
      <c r="W2" s="69"/>
    </row>
    <row r="3" spans="1:23" s="2" customFormat="1"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s="2" customFormat="1" ht="51.6"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s="2" customFormat="1" ht="20.399999999999999">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s="2" customFormat="1">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s="2" customFormat="1">
      <c r="A7" s="304" t="s">
        <v>378</v>
      </c>
      <c r="B7" s="304"/>
      <c r="C7" s="304"/>
      <c r="D7" s="304"/>
      <c r="E7" s="304"/>
      <c r="F7" s="304"/>
      <c r="G7" s="8">
        <v>1</v>
      </c>
      <c r="H7" s="77">
        <v>249600060</v>
      </c>
      <c r="I7" s="77">
        <v>10368101</v>
      </c>
      <c r="J7" s="77">
        <v>12480003</v>
      </c>
      <c r="K7" s="77">
        <v>43866670</v>
      </c>
      <c r="L7" s="77">
        <v>0</v>
      </c>
      <c r="M7" s="77">
        <v>0</v>
      </c>
      <c r="N7" s="77">
        <v>0</v>
      </c>
      <c r="O7" s="77">
        <v>0</v>
      </c>
      <c r="P7" s="77">
        <v>0</v>
      </c>
      <c r="Q7" s="77">
        <v>0</v>
      </c>
      <c r="R7" s="77">
        <v>0</v>
      </c>
      <c r="S7" s="77">
        <v>349584804</v>
      </c>
      <c r="T7" s="77">
        <v>0</v>
      </c>
      <c r="U7" s="78">
        <f>H7+I7+J7+K7-L7+M7+N7+O7+P7+Q7+R7+S7+T7</f>
        <v>665899638</v>
      </c>
      <c r="V7" s="77">
        <v>0</v>
      </c>
      <c r="W7" s="78">
        <f>U7+V7</f>
        <v>665899638</v>
      </c>
    </row>
    <row r="8" spans="1:23" s="2" customFormat="1">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s="2" customFormat="1">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s="2" customFormat="1" ht="22.5" customHeight="1">
      <c r="A10" s="305" t="s">
        <v>379</v>
      </c>
      <c r="B10" s="305"/>
      <c r="C10" s="305"/>
      <c r="D10" s="305"/>
      <c r="E10" s="305"/>
      <c r="F10" s="305"/>
      <c r="G10" s="9">
        <v>4</v>
      </c>
      <c r="H10" s="79">
        <f>H7+H8+H9</f>
        <v>249600060</v>
      </c>
      <c r="I10" s="79">
        <f t="shared" ref="I10:W10" si="2">I7+I8+I9</f>
        <v>10368101</v>
      </c>
      <c r="J10" s="79">
        <f t="shared" si="2"/>
        <v>12480003</v>
      </c>
      <c r="K10" s="79">
        <f t="shared" si="2"/>
        <v>43866670</v>
      </c>
      <c r="L10" s="79">
        <f t="shared" si="2"/>
        <v>0</v>
      </c>
      <c r="M10" s="79">
        <f t="shared" si="2"/>
        <v>0</v>
      </c>
      <c r="N10" s="79">
        <f t="shared" si="2"/>
        <v>0</v>
      </c>
      <c r="O10" s="79">
        <f t="shared" si="2"/>
        <v>0</v>
      </c>
      <c r="P10" s="79">
        <f t="shared" si="2"/>
        <v>0</v>
      </c>
      <c r="Q10" s="79">
        <f t="shared" si="2"/>
        <v>0</v>
      </c>
      <c r="R10" s="79">
        <f t="shared" si="2"/>
        <v>0</v>
      </c>
      <c r="S10" s="79">
        <f t="shared" si="2"/>
        <v>349584804</v>
      </c>
      <c r="T10" s="79">
        <f t="shared" si="2"/>
        <v>0</v>
      </c>
      <c r="U10" s="79">
        <f t="shared" si="2"/>
        <v>665899638</v>
      </c>
      <c r="V10" s="79">
        <f t="shared" si="2"/>
        <v>0</v>
      </c>
      <c r="W10" s="79">
        <f t="shared" si="2"/>
        <v>665899638</v>
      </c>
    </row>
    <row r="11" spans="1:23" s="2" customFormat="1">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-103442212</v>
      </c>
      <c r="U11" s="78">
        <f>H11+I11+J11+K11-L11+M11+N11+O11+P11+Q11+R11+S11+T11</f>
        <v>-103442212</v>
      </c>
      <c r="V11" s="77">
        <v>0</v>
      </c>
      <c r="W11" s="78">
        <f t="shared" ref="W11:W28" si="3">U11+V11</f>
        <v>-103442212</v>
      </c>
    </row>
    <row r="12" spans="1:23" s="2" customFormat="1">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s="2" customFormat="1"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s="2" customFormat="1"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s="2" customFormat="1">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s="2" customFormat="1"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s="2" customFormat="1"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s="2" customFormat="1">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s="2" customFormat="1">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s="2" customFormat="1">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s="2" customFormat="1"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s="2" customFormat="1"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s="2" customFormat="1"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s="2" customFormat="1">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s="2" customFormat="1">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s="2" customFormat="1">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s="2" customFormat="1">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s="2" customFormat="1">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s="2" customFormat="1" ht="27.75" customHeight="1">
      <c r="A29" s="300" t="s">
        <v>380</v>
      </c>
      <c r="B29" s="300"/>
      <c r="C29" s="300"/>
      <c r="D29" s="300"/>
      <c r="E29" s="300"/>
      <c r="F29" s="300"/>
      <c r="G29" s="10">
        <v>23</v>
      </c>
      <c r="H29" s="80">
        <f>SUM(H10:H28)</f>
        <v>249600060</v>
      </c>
      <c r="I29" s="80">
        <f t="shared" ref="I29:W29" si="5">SUM(I10:I28)</f>
        <v>10368101</v>
      </c>
      <c r="J29" s="80">
        <f t="shared" si="5"/>
        <v>12480003</v>
      </c>
      <c r="K29" s="80">
        <f t="shared" si="5"/>
        <v>43866670</v>
      </c>
      <c r="L29" s="80">
        <f t="shared" si="5"/>
        <v>0</v>
      </c>
      <c r="M29" s="80">
        <f t="shared" si="5"/>
        <v>0</v>
      </c>
      <c r="N29" s="80">
        <f t="shared" si="5"/>
        <v>0</v>
      </c>
      <c r="O29" s="80">
        <f t="shared" si="5"/>
        <v>0</v>
      </c>
      <c r="P29" s="80">
        <f t="shared" si="5"/>
        <v>0</v>
      </c>
      <c r="Q29" s="80">
        <f t="shared" si="5"/>
        <v>0</v>
      </c>
      <c r="R29" s="80">
        <f t="shared" si="5"/>
        <v>0</v>
      </c>
      <c r="S29" s="80">
        <f t="shared" si="5"/>
        <v>349584804</v>
      </c>
      <c r="T29" s="80">
        <f t="shared" si="5"/>
        <v>-103442212</v>
      </c>
      <c r="U29" s="80">
        <f t="shared" si="5"/>
        <v>562457426</v>
      </c>
      <c r="V29" s="80">
        <f t="shared" si="5"/>
        <v>0</v>
      </c>
      <c r="W29" s="80">
        <f t="shared" si="5"/>
        <v>562457426</v>
      </c>
    </row>
    <row r="30" spans="1:23" s="2" customFormat="1">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s="2" customFormat="1"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s="2" customFormat="1"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-103442212</v>
      </c>
      <c r="U32" s="79">
        <f t="shared" si="7"/>
        <v>-103442212</v>
      </c>
      <c r="V32" s="79">
        <f t="shared" si="7"/>
        <v>0</v>
      </c>
      <c r="W32" s="79">
        <f t="shared" si="7"/>
        <v>-103442212</v>
      </c>
    </row>
    <row r="33" spans="1:23" s="2" customFormat="1" ht="30.75" customHeight="1">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s="2" customFormat="1">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s="2" customFormat="1">
      <c r="A35" s="304" t="s">
        <v>381</v>
      </c>
      <c r="B35" s="304"/>
      <c r="C35" s="304"/>
      <c r="D35" s="304"/>
      <c r="E35" s="304"/>
      <c r="F35" s="304"/>
      <c r="G35" s="8">
        <v>27</v>
      </c>
      <c r="H35" s="77">
        <v>249600060</v>
      </c>
      <c r="I35" s="77">
        <v>10368101</v>
      </c>
      <c r="J35" s="77">
        <v>12480003</v>
      </c>
      <c r="K35" s="77">
        <v>43866670</v>
      </c>
      <c r="L35" s="77">
        <v>0</v>
      </c>
      <c r="M35" s="77">
        <v>0</v>
      </c>
      <c r="N35" s="77">
        <v>0</v>
      </c>
      <c r="O35" s="77">
        <v>0</v>
      </c>
      <c r="P35" s="77">
        <v>0</v>
      </c>
      <c r="Q35" s="77">
        <v>0</v>
      </c>
      <c r="R35" s="77">
        <v>0</v>
      </c>
      <c r="S35" s="77">
        <v>246142592</v>
      </c>
      <c r="T35" s="77">
        <v>0</v>
      </c>
      <c r="U35" s="78">
        <f t="shared" ref="U35:U37" si="9">H35+I35+J35+K35-L35+M35+N35+O35+P35+Q35+R35+S35+T35</f>
        <v>562457426</v>
      </c>
      <c r="V35" s="77">
        <v>0</v>
      </c>
      <c r="W35" s="78">
        <f t="shared" ref="W35:W37" si="10">U35+V35</f>
        <v>562457426</v>
      </c>
    </row>
    <row r="36" spans="1:23" s="2" customFormat="1">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s="2" customFormat="1">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s="2" customFormat="1" ht="25.5" customHeight="1">
      <c r="A38" s="305" t="s">
        <v>382</v>
      </c>
      <c r="B38" s="305"/>
      <c r="C38" s="305"/>
      <c r="D38" s="305"/>
      <c r="E38" s="305"/>
      <c r="F38" s="305"/>
      <c r="G38" s="9">
        <v>30</v>
      </c>
      <c r="H38" s="79">
        <f>H35+H36+H37</f>
        <v>249600060</v>
      </c>
      <c r="I38" s="79">
        <f t="shared" ref="I38:W38" si="11">I35+I36+I37</f>
        <v>10368101</v>
      </c>
      <c r="J38" s="79">
        <f t="shared" si="11"/>
        <v>12480003</v>
      </c>
      <c r="K38" s="79">
        <f t="shared" si="11"/>
        <v>43866670</v>
      </c>
      <c r="L38" s="79">
        <f t="shared" si="11"/>
        <v>0</v>
      </c>
      <c r="M38" s="79">
        <f t="shared" si="11"/>
        <v>0</v>
      </c>
      <c r="N38" s="79">
        <f t="shared" si="11"/>
        <v>0</v>
      </c>
      <c r="O38" s="79">
        <f t="shared" si="11"/>
        <v>0</v>
      </c>
      <c r="P38" s="79">
        <f t="shared" si="11"/>
        <v>0</v>
      </c>
      <c r="Q38" s="79">
        <f t="shared" si="11"/>
        <v>0</v>
      </c>
      <c r="R38" s="79">
        <f t="shared" si="11"/>
        <v>0</v>
      </c>
      <c r="S38" s="79">
        <f t="shared" si="11"/>
        <v>246142592</v>
      </c>
      <c r="T38" s="79">
        <f t="shared" si="11"/>
        <v>0</v>
      </c>
      <c r="U38" s="79">
        <f t="shared" si="11"/>
        <v>562457426</v>
      </c>
      <c r="V38" s="79">
        <f t="shared" si="11"/>
        <v>0</v>
      </c>
      <c r="W38" s="79">
        <f t="shared" si="11"/>
        <v>562457426</v>
      </c>
    </row>
    <row r="39" spans="1:23" s="2" customFormat="1">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-17663075</v>
      </c>
      <c r="U39" s="78">
        <f t="shared" ref="U39:U56" si="12">H39+I39+J39+K39-L39+M39+N39+O39+P39+Q39+R39+S39+T39</f>
        <v>-17663075</v>
      </c>
      <c r="V39" s="77">
        <v>0</v>
      </c>
      <c r="W39" s="78">
        <f t="shared" ref="W39:W56" si="13">U39+V39</f>
        <v>-17663075</v>
      </c>
    </row>
    <row r="40" spans="1:23" s="2" customFormat="1">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s="2" customFormat="1"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s="2" customFormat="1"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s="2" customFormat="1"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s="2" customFormat="1"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s="2" customFormat="1"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s="2" customFormat="1">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s="2" customFormat="1">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s="2" customFormat="1">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s="2" customFormat="1"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s="2" customFormat="1"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s="2" customFormat="1"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s="2" customFormat="1">
      <c r="A52" s="299" t="s">
        <v>344</v>
      </c>
      <c r="B52" s="299"/>
      <c r="C52" s="299"/>
      <c r="D52" s="299"/>
      <c r="E52" s="299"/>
      <c r="F52" s="299"/>
      <c r="G52" s="8">
        <v>44</v>
      </c>
      <c r="H52" s="77">
        <v>0</v>
      </c>
      <c r="I52" s="77">
        <v>0</v>
      </c>
      <c r="J52" s="77">
        <v>0</v>
      </c>
      <c r="K52" s="77">
        <v>-4635120</v>
      </c>
      <c r="L52" s="77">
        <v>0</v>
      </c>
      <c r="M52" s="77">
        <v>0</v>
      </c>
      <c r="N52" s="77">
        <v>0</v>
      </c>
      <c r="O52" s="77">
        <v>0</v>
      </c>
      <c r="P52" s="77">
        <v>0</v>
      </c>
      <c r="Q52" s="77">
        <v>0</v>
      </c>
      <c r="R52" s="77">
        <v>0</v>
      </c>
      <c r="S52" s="77">
        <v>0</v>
      </c>
      <c r="T52" s="77">
        <v>0</v>
      </c>
      <c r="U52" s="78">
        <f t="shared" si="12"/>
        <v>-4635120</v>
      </c>
      <c r="V52" s="77">
        <v>0</v>
      </c>
      <c r="W52" s="78">
        <f t="shared" si="13"/>
        <v>-4635120</v>
      </c>
    </row>
    <row r="53" spans="1:23" s="2" customFormat="1">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s="2" customFormat="1">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s="2" customFormat="1">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-9223123</v>
      </c>
      <c r="T55" s="77">
        <v>0</v>
      </c>
      <c r="U55" s="78">
        <f t="shared" si="12"/>
        <v>-9223123</v>
      </c>
      <c r="V55" s="77">
        <v>0</v>
      </c>
      <c r="W55" s="78">
        <f t="shared" si="13"/>
        <v>-9223123</v>
      </c>
    </row>
    <row r="56" spans="1:23" s="2" customFormat="1">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s="2" customFormat="1" ht="24" customHeight="1">
      <c r="A57" s="300" t="s">
        <v>383</v>
      </c>
      <c r="B57" s="300"/>
      <c r="C57" s="300"/>
      <c r="D57" s="300"/>
      <c r="E57" s="300"/>
      <c r="F57" s="300"/>
      <c r="G57" s="10">
        <v>49</v>
      </c>
      <c r="H57" s="80">
        <f>SUM(H38:H56)</f>
        <v>249600060</v>
      </c>
      <c r="I57" s="80">
        <f t="shared" ref="I57:W57" si="14">SUM(I38:I56)</f>
        <v>10368101</v>
      </c>
      <c r="J57" s="80">
        <f t="shared" si="14"/>
        <v>12480003</v>
      </c>
      <c r="K57" s="80">
        <f t="shared" si="14"/>
        <v>39231550</v>
      </c>
      <c r="L57" s="80">
        <f t="shared" si="14"/>
        <v>0</v>
      </c>
      <c r="M57" s="80">
        <f t="shared" si="14"/>
        <v>0</v>
      </c>
      <c r="N57" s="80">
        <f t="shared" si="14"/>
        <v>0</v>
      </c>
      <c r="O57" s="80">
        <f t="shared" si="14"/>
        <v>0</v>
      </c>
      <c r="P57" s="80">
        <f t="shared" si="14"/>
        <v>0</v>
      </c>
      <c r="Q57" s="80">
        <f t="shared" si="14"/>
        <v>0</v>
      </c>
      <c r="R57" s="80">
        <f t="shared" si="14"/>
        <v>0</v>
      </c>
      <c r="S57" s="80">
        <f t="shared" si="14"/>
        <v>236919469</v>
      </c>
      <c r="T57" s="80">
        <f t="shared" si="14"/>
        <v>-17663075</v>
      </c>
      <c r="U57" s="80">
        <f t="shared" si="14"/>
        <v>530936108</v>
      </c>
      <c r="V57" s="80">
        <f t="shared" si="14"/>
        <v>0</v>
      </c>
      <c r="W57" s="80">
        <f t="shared" si="14"/>
        <v>530936108</v>
      </c>
    </row>
    <row r="58" spans="1:23" s="2" customFormat="1">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s="2" customFormat="1"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s="2" customFormat="1"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-17663075</v>
      </c>
      <c r="U60" s="79">
        <f t="shared" si="16"/>
        <v>-17663075</v>
      </c>
      <c r="V60" s="79">
        <f t="shared" si="16"/>
        <v>0</v>
      </c>
      <c r="W60" s="79">
        <f t="shared" si="16"/>
        <v>-17663075</v>
      </c>
    </row>
    <row r="61" spans="1:23" s="2" customFormat="1" ht="29.25" customHeight="1">
      <c r="A61" s="298" t="s">
        <v>360</v>
      </c>
      <c r="B61" s="298"/>
      <c r="C61" s="298"/>
      <c r="D61" s="298"/>
      <c r="E61" s="298"/>
      <c r="F61" s="298"/>
      <c r="G61" s="10">
        <v>52</v>
      </c>
      <c r="H61" s="80">
        <f>SUM(H49:H56)</f>
        <v>0</v>
      </c>
      <c r="I61" s="80">
        <f t="shared" ref="I61:W61" si="17">SUM(I49:I56)</f>
        <v>0</v>
      </c>
      <c r="J61" s="80">
        <f t="shared" si="17"/>
        <v>0</v>
      </c>
      <c r="K61" s="80">
        <f t="shared" si="17"/>
        <v>-4635120</v>
      </c>
      <c r="L61" s="80">
        <f t="shared" si="17"/>
        <v>0</v>
      </c>
      <c r="M61" s="80">
        <f t="shared" si="17"/>
        <v>0</v>
      </c>
      <c r="N61" s="80">
        <f t="shared" si="17"/>
        <v>0</v>
      </c>
      <c r="O61" s="80">
        <f t="shared" si="17"/>
        <v>0</v>
      </c>
      <c r="P61" s="80">
        <f t="shared" si="17"/>
        <v>0</v>
      </c>
      <c r="Q61" s="80">
        <f t="shared" si="17"/>
        <v>0</v>
      </c>
      <c r="R61" s="80">
        <f t="shared" si="17"/>
        <v>0</v>
      </c>
      <c r="S61" s="80">
        <f t="shared" si="17"/>
        <v>-9223123</v>
      </c>
      <c r="T61" s="80">
        <f t="shared" si="17"/>
        <v>0</v>
      </c>
      <c r="U61" s="80">
        <f t="shared" si="17"/>
        <v>-13858243</v>
      </c>
      <c r="V61" s="80">
        <f t="shared" si="17"/>
        <v>0</v>
      </c>
      <c r="W61" s="80">
        <f t="shared" si="17"/>
        <v>-13858243</v>
      </c>
    </row>
    <row r="62" spans="1:23" s="2" customFormat="1">
      <c r="H62" s="69"/>
      <c r="I62" s="69"/>
      <c r="J62" s="69"/>
      <c r="K62" s="69"/>
      <c r="L62" s="69"/>
      <c r="M62" s="69"/>
      <c r="N62" s="69"/>
      <c r="O62" s="69"/>
      <c r="P62" s="69"/>
      <c r="Q62" s="69"/>
      <c r="R62" s="69"/>
      <c r="S62" s="69"/>
      <c r="T62" s="69"/>
      <c r="U62" s="69"/>
      <c r="V62" s="69"/>
      <c r="W62" s="69"/>
    </row>
    <row r="63" spans="1:23" s="2" customFormat="1">
      <c r="H63" s="69"/>
      <c r="I63" s="69"/>
      <c r="J63" s="69"/>
      <c r="K63" s="69"/>
      <c r="L63" s="69"/>
      <c r="M63" s="69"/>
      <c r="N63" s="69"/>
      <c r="O63" s="69"/>
      <c r="P63" s="69"/>
      <c r="Q63" s="69"/>
      <c r="R63" s="69"/>
      <c r="S63" s="69"/>
      <c r="T63" s="69"/>
      <c r="U63" s="69"/>
      <c r="V63" s="69"/>
      <c r="W63" s="69"/>
    </row>
    <row r="64" spans="1:23" s="2" customFormat="1">
      <c r="H64" s="69"/>
      <c r="I64" s="69"/>
      <c r="J64" s="69"/>
      <c r="K64" s="69"/>
      <c r="L64" s="69"/>
      <c r="M64" s="69"/>
      <c r="N64" s="69"/>
      <c r="O64" s="69"/>
      <c r="P64" s="69"/>
      <c r="Q64" s="69"/>
      <c r="R64" s="69"/>
      <c r="S64" s="69"/>
      <c r="T64" s="69"/>
      <c r="U64" s="69"/>
      <c r="V64" s="69"/>
      <c r="W64" s="69"/>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4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3.2"/>
  <sheetData>
    <row r="1" spans="1:10">
      <c r="A1" s="324" t="s">
        <v>412</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A1"/>
  <sheetViews>
    <sheetView topLeftCell="H1" workbookViewId="0">
      <selection activeCell="U59" sqref="U59"/>
    </sheetView>
  </sheetViews>
  <sheetFormatPr defaultRowHeight="21" customHeight="1"/>
  <cols>
    <col min="1" max="7" width="8.88671875" style="2"/>
    <col min="8" max="23" width="8.88671875" style="69"/>
    <col min="24" max="27" width="8.88671875" style="1"/>
    <col min="28" max="16384" width="8.88671875" style="2"/>
  </cols>
  <sheetData/>
  <protectedRanges>
    <protectedRange sqref="E2" name="Range1_1"/>
    <protectedRange sqref="G2" name="Range1"/>
  </protectedRanges>
  <pageMargins left="0.19685039370078741" right="0.23622047244094491"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d8745bc5-821e-4205-946a-621c2da728c8"/>
    <ds:schemaRef ds:uri="http://purl.org/dc/elements/1.1/"/>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 ds:uri="22baa3bd-a2fa-4ea9-9ebb-3a9c6a55952b"/>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3</vt:i4>
      </vt:variant>
    </vt:vector>
  </HeadingPairs>
  <TitlesOfParts>
    <vt:vector size="11" baseType="lpstr">
      <vt:lpstr>Opći podaci</vt:lpstr>
      <vt:lpstr>Bilanca</vt:lpstr>
      <vt:lpstr>RDG</vt:lpstr>
      <vt:lpstr>NT_I</vt:lpstr>
      <vt:lpstr>NT_D</vt:lpstr>
      <vt:lpstr>PK</vt:lpstr>
      <vt:lpstr>Bilješke</vt:lpstr>
      <vt:lpstr>List1</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2019-04-30T13:23:39Z</cp:lastPrinted>
  <dcterms:created xsi:type="dcterms:W3CDTF">2008-10-17T11:51:54Z</dcterms:created>
  <dcterms:modified xsi:type="dcterms:W3CDTF">2019-05-01T13:47:03Z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