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040" windowHeight="9195"/>
  </bookViews>
  <sheets>
    <sheet name="Opći podaci" sheetId="25" r:id="rId1"/>
    <sheet name="Bilanca" sheetId="18" r:id="rId2"/>
    <sheet name="RDG" sheetId="19" r:id="rId3"/>
    <sheet name="NT_I" sheetId="20" r:id="rId4"/>
    <sheet name="NT_D" sheetId="21" r:id="rId5"/>
    <sheet name="PK" sheetId="22" r:id="rId6"/>
    <sheet name="Bilješke" sheetId="26"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23" i="18" l="1"/>
  <c r="I89" i="19" l="1"/>
  <c r="H89" i="19"/>
  <c r="M35" i="22" l="1"/>
  <c r="N35" i="22"/>
  <c r="P35" i="22"/>
  <c r="Q35" i="22"/>
  <c r="R35" i="22"/>
  <c r="H35" i="22"/>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R38" i="22"/>
  <c r="R57" i="22" s="1"/>
  <c r="Q38" i="22"/>
  <c r="Q57" i="22" s="1"/>
  <c r="P38" i="22"/>
  <c r="P57" i="22" s="1"/>
  <c r="N38" i="22"/>
  <c r="N57" i="22" s="1"/>
  <c r="M38" i="22"/>
  <c r="M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S35" i="22" s="1"/>
  <c r="S38" i="22" s="1"/>
  <c r="S57" i="22" s="1"/>
  <c r="R10" i="22"/>
  <c r="R29" i="22" s="1"/>
  <c r="Q10" i="22"/>
  <c r="Q29" i="22" s="1"/>
  <c r="P10" i="22"/>
  <c r="P29" i="22" s="1"/>
  <c r="O10" i="22"/>
  <c r="O29" i="22" s="1"/>
  <c r="O35" i="22" s="1"/>
  <c r="N10" i="22"/>
  <c r="N29" i="22" s="1"/>
  <c r="M10" i="22"/>
  <c r="M29"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O38" i="22"/>
  <c r="O57" i="22" s="1"/>
  <c r="H57" i="20"/>
  <c r="H59" i="20" s="1"/>
  <c r="H49" i="21"/>
  <c r="H51" i="21"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10" i="22"/>
  <c r="W29" i="22" s="1"/>
  <c r="U10" i="22"/>
  <c r="U29" i="22" s="1"/>
  <c r="U38" i="22" l="1"/>
  <c r="U57" i="22" s="1"/>
  <c r="I57" i="20"/>
  <c r="I59" i="20" s="1"/>
  <c r="K64" i="19"/>
  <c r="K63" i="19"/>
  <c r="K62" i="19"/>
  <c r="K66" i="19" s="1"/>
  <c r="J63" i="19"/>
  <c r="I72" i="18"/>
  <c r="I62" i="19"/>
  <c r="I63" i="19"/>
  <c r="I64" i="19"/>
  <c r="H64" i="19"/>
  <c r="I49" i="21"/>
  <c r="I51" i="21" s="1"/>
  <c r="H62" i="19"/>
  <c r="H66" i="19" s="1"/>
  <c r="H63" i="19"/>
  <c r="J62" i="19"/>
  <c r="J66" i="19" s="1"/>
  <c r="J64" i="19"/>
  <c r="H67" i="19" l="1"/>
  <c r="H101" i="19" s="1"/>
  <c r="H68" i="19"/>
  <c r="K67" i="19"/>
  <c r="K68" i="19"/>
  <c r="K89" i="19" s="1"/>
  <c r="K101" i="19" s="1"/>
  <c r="I66" i="19"/>
  <c r="I68" i="19"/>
  <c r="I67" i="19"/>
  <c r="I101" i="19" s="1"/>
  <c r="J67" i="19"/>
  <c r="J68" i="19"/>
  <c r="J89" i="19" s="1"/>
  <c r="J101" i="19" s="1"/>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<sst xmlns="http://schemas.openxmlformats.org/spreadsheetml/2006/main" count="517" uniqueCount="453">
  <si>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</si>
  <si>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</si>
  <si>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</si>
  <si>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</si>
  <si>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</si>
  <si>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</si>
  <si>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</si>
  <si>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</si>
  <si>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</si>
  <si>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</si>
  <si>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</si>
  <si>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</si>
  <si>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</si>
  <si>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</si>
  <si>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</si>
  <si>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</si>
  <si>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</si>
  <si>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</si>
  <si>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</si>
  <si>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</si>
  <si>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</si>
  <si>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</si>
  <si>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</si>
  <si>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</si>
  <si>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</si>
  <si>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</si>
  <si>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</si>
  <si>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</si>
  <si>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</si>
  <si>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</si>
  <si>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</si>
  <si>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</si>
  <si>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</si>
  <si>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</si>
  <si>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</si>
  <si>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</si>
  <si>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</si>
  <si>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</si>
  <si>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</si>
  <si>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</si>
  <si>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</si>
  <si>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</si>
  <si>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</si>
  <si>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</si>
  <si>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</si>
  <si>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</si>
  <si>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</si>
  <si>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</si>
  <si>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</si>
  <si>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</si>
  <si>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</si>
  <si>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</si>
  <si>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</si>
  <si>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</si>
  <si>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</si>
  <si>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</si>
  <si>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</si>
  <si>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</si>
  <si>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</si>
  <si>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</si>
  <si>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</si>
  <si>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</si>
  <si>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</si>
  <si>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</si>
  <si>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</si>
  <si>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</si>
  <si>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</si>
  <si>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</si>
  <si>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</si>
  <si>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</si>
  <si>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</si>
  <si>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</si>
  <si>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</si>
  <si>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</si>
  <si>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</si>
  <si>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</si>
  <si>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</si>
  <si>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</si>
  <si>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</si>
  <si>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</si>
  <si>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</si>
  <si>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</si>
  <si>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</si>
  <si>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</si>
  <si>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</si>
  <si>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</si>
  <si>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</si>
  <si>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</si>
  <si>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</si>
  <si>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</si>
  <si>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</si>
  <si>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</si>
  <si>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</si>
  <si>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</si>
  <si>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</si>
  <si>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</si>
  <si>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</si>
  <si>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</si>
  <si>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</si>
  <si>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</si>
  <si>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</si>
  <si>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</si>
  <si>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</si>
  <si>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</si>
  <si>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</si>
  <si>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</si>
  <si>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</si>
  <si>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</si>
  <si>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</si>
  <si>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</si>
  <si>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</si>
  <si>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</si>
  <si>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</si>
  <si>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</si>
  <si>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</si>
  <si>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</si>
  <si>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</si>
  <si>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</si>
  <si>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</si>
  <si>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</si>
  <si>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</si>
  <si>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</si>
  <si>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</si>
  <si>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</si>
  <si>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</si>
  <si>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</si>
  <si>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</si>
  <si>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</si>
  <si>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</si>
  <si>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</si>
  <si>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</si>
  <si>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</si>
  <si>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</si>
  <si>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</si>
  <si>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</si>
  <si>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</si>
  <si>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</si>
  <si>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</si>
  <si>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</si>
  <si>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</si>
  <si>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</si>
  <si>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</si>
  <si>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</si>
  <si>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</si>
  <si>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</si>
  <si>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</si>
  <si>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</si>
  <si>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</si>
  <si>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</si>
  <si>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</si>
  <si>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</si>
  <si>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</si>
  <si>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</si>
  <si>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</si>
  <si>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</si>
  <si>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</si>
  <si>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</si>
  <si>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</si>
  <si>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</si>
  <si>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</si>
  <si>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</si>
  <si>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</si>
  <si>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</si>
  <si>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</si>
  <si>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</si>
  <si>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</si>
  <si>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</si>
  <si>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</si>
  <si>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</si>
  <si>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</si>
  <si>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</si>
  <si>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</si>
  <si>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</si>
  <si>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</si>
  <si>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</si>
  <si>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</si>
  <si>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</si>
  <si>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</si>
  <si>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</si>
  <si>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</si>
  <si>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</si>
  <si>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</si>
  <si>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</si>
  <si>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</si>
  <si>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</si>
  <si>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</si>
  <si>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</si>
  <si>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</si>
  <si>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</si>
  <si>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</si>
  <si>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</si>
  <si>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</si>
  <si>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</si>
  <si>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</si>
  <si>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</si>
  <si>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</si>
  <si>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</si>
  <si>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</si>
  <si>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</si>
  <si>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</si>
  <si>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</si>
  <si>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</si>
  <si>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</si>
  <si>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</si>
  <si>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</si>
  <si>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</si>
  <si>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</si>
  <si>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</si>
  <si>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</si>
  <si>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</si>
  <si>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</si>
  <si>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</si>
  <si>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</si>
  <si>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</si>
  <si>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</si>
  <si>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</si>
  <si>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</si>
  <si>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</si>
  <si>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</si>
  <si>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</si>
  <si>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</si>
  <si>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</si>
  <si>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</si>
  <si>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</si>
  <si>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</si>
  <si>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</si>
  <si>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</si>
  <si>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</si>
  <si>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</si>
  <si>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</si>
  <si>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</si>
  <si>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</si>
  <si>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</si>
  <si>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</si>
  <si>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</si>
  <si>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</si>
  <si>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</si>
  <si>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</si>
  <si>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</si>
  <si>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</si>
  <si>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</si>
  <si>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</si>
  <si>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</si>
  <si>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</si>
  <si>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</si>
  <si>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</si>
  <si>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</si>
  <si>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</si>
  <si>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</si>
  <si>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</si>
  <si>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</si>
  <si>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</si>
  <si>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</si>
  <si>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</si>
  <si>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</si>
  <si>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</si>
  <si>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</si>
  <si>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</si>
  <si>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</si>
  <si>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</si>
  <si>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</si>
  <si>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</si>
  <si>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</si>
  <si>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</si>
  <si>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</si>
  <si>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</si>
  <si>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</si>
  <si>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</si>
  <si>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</si>
  <si>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</si>
  <si>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</si>
  <si>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</si>
  <si>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</si>
  <si>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</si>
  <si>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</si>
  <si>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</si>
  <si>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</si>
  <si>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</si>
  <si>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</si>
  <si>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</si>
  <si>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</si>
  <si>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</si>
  <si>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</si>
  <si>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</si>
  <si>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</si>
  <si>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</si>
  <si>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</si>
  <si>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</si>
  <si>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</si>
  <si>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</si>
  <si>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</si>
  <si>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</si>
  <si>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</si>
  <si>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</si>
  <si>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</si>
  <si>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</si>
  <si>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</si>
  <si>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</si>
  <si>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</si>
  <si>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</si>
  <si>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</si>
  <si>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</si>
  <si>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</si>
  <si>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</si>
  <si>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</si>
  <si>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</si>
  <si>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</si>
  <si>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</si>
  <si>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</si>
  <si>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</si>
  <si>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</si>
  <si>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</si>
  <si>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</si>
  <si>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</si>
  <si>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</si>
  <si>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</si>
  <si>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</si>
  <si>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</si>
  <si>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</si>
  <si>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</si>
  <si>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</si>
  <si>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</si>
  <si>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</si>
  <si>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</si>
  <si>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</si>
  <si>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</si>
  <si>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</si>
  <si>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</si>
  <si>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</si>
  <si>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</si>
  <si>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</si>
  <si>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</si>
  <si>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</si>
  <si>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</si>
  <si>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</si>
  <si>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</si>
  <si>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</si>
  <si>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</si>
  <si>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</si>
  <si>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</si>
  <si>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</si>
  <si>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</si>
  <si>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</si>
  <si>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</si>
  <si>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</si>
  <si>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</si>
  <si>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</si>
  <si>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</si>
  <si>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</si>
  <si>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</si>
  <si>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</si>
  <si>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</si>
  <si>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</si>
  <si>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</si>
  <si>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</si>
  <si>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</si>
  <si>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</si>
  <si>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</si>
  <si>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</si>
  <si>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</si>
  <si>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</si>
  <si>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</si>
  <si>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</si>
  <si>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</si>
  <si>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</si>
  <si>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</si>
  <si>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</si>
  <si>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</si>
  <si>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</si>
  <si>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</si>
  <si>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</si>
  <si>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</si>
  <si>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</si>
  <si>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</si>
  <si>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</si>
  <si>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</si>
  <si>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</si>
  <si>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</si>
  <si>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</si>
  <si>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</si>
  <si>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</si>
  <si>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</si>
  <si>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</si>
  <si>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</si>
  <si>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</si>
  <si>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</si>
  <si>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</si>
  <si>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</si>
  <si>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</si>
  <si>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</si>
  <si>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</si>
  <si>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</si>
  <si>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</si>
  <si>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</si>
  <si>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</si>
  <si>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</si>
  <si>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</si>
  <si>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</si>
  <si>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</si>
  <si>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</si>
  <si>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</si>
  <si>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</si>
  <si>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</si>
  <si>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</si>
  <si>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</si>
  <si>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</si>
  <si>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</si>
  <si>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</si>
  <si>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</si>
  <si>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</si>
  <si>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</si>
  <si>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</si>
  <si>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</si>
  <si>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</si>
  <si>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</si>
  <si>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</si>
  <si>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</si>
  <si>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</si>
  <si>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</si>
  <si>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</si>
  <si>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</si>
  <si>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</si>
  <si>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</si>
  <si>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</si>
  <si>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</si>
  <si>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</si>
  <si>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</si>
  <si>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</si>
  <si>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</si>
  <si>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</si>
  <si>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</si>
  <si>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</si>
  <si>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ZAGREB</t>
  </si>
  <si>
    <t>080304753</t>
  </si>
  <si>
    <t>HR</t>
  </si>
  <si>
    <t>01453157</t>
  </si>
  <si>
    <t>83180487843</t>
  </si>
  <si>
    <t>VJESNIK D.D.</t>
  </si>
  <si>
    <t>SLAVONSKA AVENIJA 4</t>
  </si>
  <si>
    <t>racunovodstvo@vjesnik.hr</t>
  </si>
  <si>
    <t>Darko Mitrović</t>
  </si>
  <si>
    <t>Obveznik: VJESNIK D.D.</t>
  </si>
  <si>
    <t xml:space="preserve">u razdoblju </t>
  </si>
  <si>
    <t xml:space="preserve">Obveznik: </t>
  </si>
  <si>
    <t>Obveznik: VJESNIK d.d.</t>
  </si>
  <si>
    <t>01/6161-530  01/6161-417</t>
  </si>
  <si>
    <t>74780000U05HYT3PJU04</t>
  </si>
  <si>
    <t>www.vjesnik.hr</t>
  </si>
  <si>
    <t>594</t>
  </si>
  <si>
    <t>stanje na dan 31.03.2020</t>
  </si>
  <si>
    <t>u razdoblju 01.01.2020 do 31.03.2020</t>
  </si>
  <si>
    <t>u razdoblju 01.01.2020. do 31.03.2020.</t>
  </si>
  <si>
    <r>
      <t xml:space="preserve">BILJEŠKE UZ FINANCIJSKE IZVJEŠTAJE - TFI
(sastavljaju se za tromjesečna izvještajna razdoblja)
Naziv izdavatelja:  </t>
    </r>
    <r>
      <rPr>
        <b/>
        <sz val="10"/>
        <rFont val="Arial"/>
        <family val="2"/>
        <charset val="238"/>
      </rPr>
      <t xml:space="preserve"> VJESNIK d..d </t>
    </r>
    <r>
      <rPr>
        <sz val="10"/>
        <rFont val="Arial"/>
        <family val="2"/>
        <charset val="238"/>
      </rPr>
      <t xml:space="preserve">
OIB:   </t>
    </r>
    <r>
      <rPr>
        <b/>
        <sz val="10"/>
        <rFont val="Arial"/>
        <family val="2"/>
        <charset val="238"/>
      </rPr>
      <t>83180487843</t>
    </r>
    <r>
      <rPr>
        <sz val="10"/>
        <rFont val="Arial"/>
        <family val="2"/>
        <charset val="238"/>
      </rPr>
      <t xml:space="preserve">
Izvještajno razdoblje </t>
    </r>
    <r>
      <rPr>
        <b/>
        <sz val="10"/>
        <rFont val="Arial"/>
        <family val="2"/>
        <charset val="238"/>
      </rPr>
      <t>01.01. - 31.03.2020.</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</si>
</sst>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4" fillId="0" borderId="47" xfId="4"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showGridLines="0" tabSelected="1" zoomScaleNormal="100" workbookViewId="0">
      <selection activeCell="O21" sqref="O21"/>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1">
        <v>1</v>
      </c>
    </row>
    <row r="3" spans="1:20" x14ac:dyDescent="0.25">
      <c r="A3" s="74"/>
      <c r="B3" s="75"/>
      <c r="C3" s="75"/>
      <c r="D3" s="75"/>
      <c r="E3" s="75"/>
      <c r="F3" s="75"/>
      <c r="G3" s="75"/>
      <c r="H3" s="75"/>
      <c r="I3" s="75"/>
      <c r="J3" s="76"/>
      <c r="N3" s="121">
        <v>2</v>
      </c>
    </row>
    <row r="4" spans="1:20" ht="33.6" customHeight="1" x14ac:dyDescent="0.25">
      <c r="A4" s="133" t="s">
        <v>392</v>
      </c>
      <c r="B4" s="134"/>
      <c r="C4" s="134"/>
      <c r="D4" s="134"/>
      <c r="E4" s="135">
        <v>43831</v>
      </c>
      <c r="F4" s="136"/>
      <c r="G4" s="77" t="s">
        <v>0</v>
      </c>
      <c r="H4" s="135">
        <v>43921</v>
      </c>
      <c r="I4" s="136"/>
      <c r="J4" s="78"/>
      <c r="N4" s="121">
        <v>3</v>
      </c>
    </row>
    <row r="5" spans="1:20" s="79" customFormat="1" ht="10.15" customHeight="1" x14ac:dyDescent="0.25">
      <c r="A5" s="137"/>
      <c r="B5" s="138"/>
      <c r="C5" s="138"/>
      <c r="D5" s="138"/>
      <c r="E5" s="138"/>
      <c r="F5" s="138"/>
      <c r="G5" s="138"/>
      <c r="H5" s="138"/>
      <c r="I5" s="138"/>
      <c r="J5" s="139"/>
      <c r="N5" s="122">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413</v>
      </c>
      <c r="C8" s="82"/>
      <c r="D8" s="82"/>
      <c r="E8" s="88">
        <v>1</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47" t="s">
        <v>414</v>
      </c>
      <c r="B10" s="148"/>
      <c r="C10" s="148"/>
      <c r="D10" s="148"/>
      <c r="E10" s="148"/>
      <c r="F10" s="148"/>
      <c r="G10" s="148"/>
      <c r="H10" s="148"/>
      <c r="I10" s="148"/>
      <c r="J10" s="90"/>
    </row>
    <row r="11" spans="1:20" ht="24.6" customHeight="1" x14ac:dyDescent="0.25">
      <c r="A11" s="149" t="s">
        <v>393</v>
      </c>
      <c r="B11" s="150"/>
      <c r="C11" s="142" t="s">
        <v>435</v>
      </c>
      <c r="D11" s="143"/>
      <c r="E11" s="91"/>
      <c r="F11" s="151" t="s">
        <v>415</v>
      </c>
      <c r="G11" s="141"/>
      <c r="H11" s="152" t="s">
        <v>434</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433</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416</v>
      </c>
      <c r="H15" s="152" t="s">
        <v>446</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417</v>
      </c>
      <c r="C17" s="142" t="s">
        <v>448</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437</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10000</v>
      </c>
      <c r="D21" s="153"/>
      <c r="E21" s="146"/>
      <c r="F21" s="146"/>
      <c r="G21" s="157" t="s">
        <v>432</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438</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439</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447</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27">
        <v>186</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7" t="s">
        <v>419</v>
      </c>
      <c r="D31" s="166" t="s">
        <v>418</v>
      </c>
      <c r="E31" s="167"/>
      <c r="F31" s="167"/>
      <c r="G31" s="167"/>
      <c r="H31" s="106"/>
      <c r="I31" s="107" t="s">
        <v>419</v>
      </c>
      <c r="J31" s="108" t="s">
        <v>420</v>
      </c>
    </row>
    <row r="32" spans="1:10" x14ac:dyDescent="0.25">
      <c r="A32" s="149"/>
      <c r="B32" s="156"/>
      <c r="C32" s="109"/>
      <c r="D32" s="77"/>
      <c r="E32" s="161"/>
      <c r="F32" s="161"/>
      <c r="G32" s="161"/>
      <c r="H32" s="161"/>
      <c r="I32" s="104"/>
      <c r="J32" s="105"/>
    </row>
    <row r="33" spans="1:10" x14ac:dyDescent="0.25">
      <c r="A33" s="149" t="s">
        <v>410</v>
      </c>
      <c r="B33" s="156"/>
      <c r="C33" s="102" t="s">
        <v>422</v>
      </c>
      <c r="D33" s="166" t="s">
        <v>421</v>
      </c>
      <c r="E33" s="167"/>
      <c r="F33" s="167"/>
      <c r="G33" s="167"/>
      <c r="H33" s="100"/>
      <c r="I33" s="107" t="s">
        <v>422</v>
      </c>
      <c r="J33" s="108" t="s">
        <v>423</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26"/>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1"/>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1"/>
      <c r="E42" s="171"/>
      <c r="F42" s="171"/>
      <c r="G42" s="171"/>
      <c r="H42" s="171"/>
      <c r="I42" s="95"/>
      <c r="J42" s="96"/>
    </row>
    <row r="43" spans="1:10" x14ac:dyDescent="0.25">
      <c r="A43" s="168"/>
      <c r="B43" s="169"/>
      <c r="C43" s="169"/>
      <c r="D43" s="170"/>
      <c r="E43" s="168"/>
      <c r="F43" s="169"/>
      <c r="G43" s="169"/>
      <c r="H43" s="169"/>
      <c r="I43" s="170"/>
      <c r="J43" s="102"/>
    </row>
    <row r="44" spans="1:10" x14ac:dyDescent="0.25">
      <c r="A44" s="112"/>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2"/>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2"/>
      <c r="B48" s="101"/>
      <c r="C48" s="101"/>
      <c r="D48" s="94"/>
      <c r="E48" s="146"/>
      <c r="F48" s="146"/>
      <c r="G48" s="172"/>
      <c r="H48" s="172"/>
      <c r="I48" s="94"/>
      <c r="J48" s="113" t="s">
        <v>424</v>
      </c>
    </row>
    <row r="49" spans="1:10" x14ac:dyDescent="0.25">
      <c r="A49" s="112"/>
      <c r="B49" s="101"/>
      <c r="C49" s="101"/>
      <c r="D49" s="94"/>
      <c r="E49" s="146"/>
      <c r="F49" s="146"/>
      <c r="G49" s="172"/>
      <c r="H49" s="172"/>
      <c r="I49" s="94"/>
      <c r="J49" s="113" t="s">
        <v>425</v>
      </c>
    </row>
    <row r="50" spans="1:10" ht="14.45" customHeight="1" x14ac:dyDescent="0.25">
      <c r="A50" s="140" t="s">
        <v>403</v>
      </c>
      <c r="B50" s="151"/>
      <c r="C50" s="152" t="s">
        <v>425</v>
      </c>
      <c r="D50" s="153"/>
      <c r="E50" s="178" t="s">
        <v>426</v>
      </c>
      <c r="F50" s="179"/>
      <c r="G50" s="157"/>
      <c r="H50" s="158"/>
      <c r="I50" s="158"/>
      <c r="J50" s="159"/>
    </row>
    <row r="51" spans="1:10" x14ac:dyDescent="0.25">
      <c r="A51" s="112"/>
      <c r="B51" s="101"/>
      <c r="C51" s="172"/>
      <c r="D51" s="172"/>
      <c r="E51" s="146"/>
      <c r="F51" s="146"/>
      <c r="G51" s="180" t="s">
        <v>427</v>
      </c>
      <c r="H51" s="180"/>
      <c r="I51" s="180"/>
      <c r="J51" s="85"/>
    </row>
    <row r="52" spans="1:10" ht="13.9" customHeight="1" x14ac:dyDescent="0.25">
      <c r="A52" s="140" t="s">
        <v>404</v>
      </c>
      <c r="B52" s="151"/>
      <c r="C52" s="157" t="s">
        <v>440</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445</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439</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428</v>
      </c>
      <c r="B58" s="151"/>
      <c r="C58" s="181"/>
      <c r="D58" s="182"/>
      <c r="E58" s="182"/>
      <c r="F58" s="182"/>
      <c r="G58" s="182"/>
      <c r="H58" s="182"/>
      <c r="I58" s="182"/>
      <c r="J58" s="183"/>
    </row>
    <row r="59" spans="1:10" ht="14.45" customHeight="1" x14ac:dyDescent="0.25">
      <c r="A59" s="93"/>
      <c r="B59" s="94"/>
      <c r="C59" s="184" t="s">
        <v>429</v>
      </c>
      <c r="D59" s="184"/>
      <c r="E59" s="184"/>
      <c r="F59" s="184"/>
      <c r="G59" s="94"/>
      <c r="H59" s="94"/>
      <c r="I59" s="94"/>
      <c r="J59" s="96"/>
    </row>
    <row r="60" spans="1:10" x14ac:dyDescent="0.25">
      <c r="A60" s="140" t="s">
        <v>430</v>
      </c>
      <c r="B60" s="151"/>
      <c r="C60" s="181"/>
      <c r="D60" s="182"/>
      <c r="E60" s="182"/>
      <c r="F60" s="182"/>
      <c r="G60" s="182"/>
      <c r="H60" s="182"/>
      <c r="I60" s="182"/>
      <c r="J60" s="183"/>
    </row>
    <row r="61" spans="1:10" ht="14.45" customHeight="1" x14ac:dyDescent="0.25">
      <c r="A61" s="114"/>
      <c r="B61" s="115"/>
      <c r="C61" s="185" t="s">
        <v>431</v>
      </c>
      <c r="D61" s="185"/>
      <c r="E61" s="185"/>
      <c r="F61" s="185"/>
      <c r="G61" s="18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showGridLines="0" topLeftCell="A128" zoomScaleNormal="100" zoomScaleSheetLayoutView="110" workbookViewId="0">
      <selection activeCell="A74" sqref="A74: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449</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441</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40038149</v>
      </c>
      <c r="I9" s="34">
        <f>I10+I17+I27+I38+I43</f>
        <v>38756301</v>
      </c>
    </row>
    <row r="10" spans="1:9" ht="12.75" customHeight="1" x14ac:dyDescent="0.2">
      <c r="A10" s="187" t="s">
        <v>5</v>
      </c>
      <c r="B10" s="187"/>
      <c r="C10" s="187"/>
      <c r="D10" s="187"/>
      <c r="E10" s="187"/>
      <c r="F10" s="187"/>
      <c r="G10" s="16">
        <v>3</v>
      </c>
      <c r="H10" s="34">
        <f>H11+H12+H13+H14+H15+H16</f>
        <v>44352</v>
      </c>
      <c r="I10" s="34">
        <f>I11+I12+I13+I14+I15+I16</f>
        <v>344711</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44352</v>
      </c>
      <c r="I12" s="33">
        <v>29968</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314743</v>
      </c>
    </row>
    <row r="17" spans="1:9" ht="12.75" customHeight="1" x14ac:dyDescent="0.2">
      <c r="A17" s="187" t="s">
        <v>12</v>
      </c>
      <c r="B17" s="187"/>
      <c r="C17" s="187"/>
      <c r="D17" s="187"/>
      <c r="E17" s="187"/>
      <c r="F17" s="187"/>
      <c r="G17" s="16">
        <v>10</v>
      </c>
      <c r="H17" s="34">
        <f>H18+H19+H20+H21+H22+H23+H24+H25+H26</f>
        <v>39951238</v>
      </c>
      <c r="I17" s="34">
        <f>I18+I19+I20+I21+I22+I23+I24+I25+I26</f>
        <v>38392112</v>
      </c>
    </row>
    <row r="18" spans="1:9" ht="12.75" customHeight="1" x14ac:dyDescent="0.2">
      <c r="A18" s="186" t="s">
        <v>13</v>
      </c>
      <c r="B18" s="186"/>
      <c r="C18" s="186"/>
      <c r="D18" s="186"/>
      <c r="E18" s="186"/>
      <c r="F18" s="186"/>
      <c r="G18" s="15">
        <v>11</v>
      </c>
      <c r="H18" s="33">
        <v>31241309</v>
      </c>
      <c r="I18" s="33">
        <v>31241309</v>
      </c>
    </row>
    <row r="19" spans="1:9" ht="12.75" customHeight="1" x14ac:dyDescent="0.2">
      <c r="A19" s="186" t="s">
        <v>14</v>
      </c>
      <c r="B19" s="186"/>
      <c r="C19" s="186"/>
      <c r="D19" s="186"/>
      <c r="E19" s="186"/>
      <c r="F19" s="186"/>
      <c r="G19" s="15">
        <v>12</v>
      </c>
      <c r="H19" s="33">
        <v>3291467</v>
      </c>
      <c r="I19" s="33">
        <v>2634555</v>
      </c>
    </row>
    <row r="20" spans="1:9" ht="12.75" customHeight="1" x14ac:dyDescent="0.2">
      <c r="A20" s="186" t="s">
        <v>15</v>
      </c>
      <c r="B20" s="186"/>
      <c r="C20" s="186"/>
      <c r="D20" s="186"/>
      <c r="E20" s="186"/>
      <c r="F20" s="186"/>
      <c r="G20" s="15">
        <v>13</v>
      </c>
      <c r="H20" s="33">
        <v>4778544</v>
      </c>
      <c r="I20" s="33">
        <v>3929020</v>
      </c>
    </row>
    <row r="21" spans="1:9" ht="12.75" customHeight="1" x14ac:dyDescent="0.2">
      <c r="A21" s="186" t="s">
        <v>16</v>
      </c>
      <c r="B21" s="186"/>
      <c r="C21" s="186"/>
      <c r="D21" s="186"/>
      <c r="E21" s="186"/>
      <c r="F21" s="186"/>
      <c r="G21" s="15">
        <v>14</v>
      </c>
      <c r="H21" s="33">
        <v>234933</v>
      </c>
      <c r="I21" s="33">
        <v>182243</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0</v>
      </c>
      <c r="I24" s="33">
        <v>0</v>
      </c>
    </row>
    <row r="25" spans="1:9" ht="12.75" customHeight="1" x14ac:dyDescent="0.2">
      <c r="A25" s="186" t="s">
        <v>20</v>
      </c>
      <c r="B25" s="186"/>
      <c r="C25" s="186"/>
      <c r="D25" s="186"/>
      <c r="E25" s="186"/>
      <c r="F25" s="186"/>
      <c r="G25" s="15">
        <v>18</v>
      </c>
      <c r="H25" s="33">
        <v>404985</v>
      </c>
      <c r="I25" s="33">
        <v>404985</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1594</v>
      </c>
      <c r="I27" s="34">
        <f>SUM(I28:I37)</f>
        <v>1594</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1594</v>
      </c>
      <c r="I34" s="33">
        <v>1594</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40965</v>
      </c>
      <c r="I38" s="34">
        <f>I39+I40+I41+I42</f>
        <v>17884</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40965</v>
      </c>
      <c r="I41" s="33">
        <v>17884</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17803303</v>
      </c>
      <c r="I44" s="34">
        <f>I45+I53+I60+I70</f>
        <v>15817444</v>
      </c>
    </row>
    <row r="45" spans="1:9" ht="12.75" customHeight="1" x14ac:dyDescent="0.2">
      <c r="A45" s="187" t="s">
        <v>39</v>
      </c>
      <c r="B45" s="187"/>
      <c r="C45" s="187"/>
      <c r="D45" s="187"/>
      <c r="E45" s="187"/>
      <c r="F45" s="187"/>
      <c r="G45" s="16">
        <v>38</v>
      </c>
      <c r="H45" s="34">
        <f>SUM(H46:H52)</f>
        <v>5399446</v>
      </c>
      <c r="I45" s="34">
        <f>SUM(I46:I52)</f>
        <v>5042812</v>
      </c>
    </row>
    <row r="46" spans="1:9" ht="12.75" customHeight="1" x14ac:dyDescent="0.2">
      <c r="A46" s="186" t="s">
        <v>40</v>
      </c>
      <c r="B46" s="186"/>
      <c r="C46" s="186"/>
      <c r="D46" s="186"/>
      <c r="E46" s="186"/>
      <c r="F46" s="186"/>
      <c r="G46" s="15">
        <v>39</v>
      </c>
      <c r="H46" s="33">
        <v>5247974</v>
      </c>
      <c r="I46" s="33">
        <v>4977927</v>
      </c>
    </row>
    <row r="47" spans="1:9" ht="12.75" customHeight="1" x14ac:dyDescent="0.2">
      <c r="A47" s="186" t="s">
        <v>41</v>
      </c>
      <c r="B47" s="186"/>
      <c r="C47" s="186"/>
      <c r="D47" s="186"/>
      <c r="E47" s="186"/>
      <c r="F47" s="186"/>
      <c r="G47" s="15">
        <v>40</v>
      </c>
      <c r="H47" s="33">
        <v>23665</v>
      </c>
      <c r="I47" s="33">
        <v>11485</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0</v>
      </c>
      <c r="I49" s="33">
        <v>0</v>
      </c>
    </row>
    <row r="50" spans="1:9" ht="12.75" customHeight="1" x14ac:dyDescent="0.2">
      <c r="A50" s="186" t="s">
        <v>44</v>
      </c>
      <c r="B50" s="186"/>
      <c r="C50" s="186"/>
      <c r="D50" s="186"/>
      <c r="E50" s="186"/>
      <c r="F50" s="186"/>
      <c r="G50" s="15">
        <v>43</v>
      </c>
      <c r="H50" s="33">
        <v>127807</v>
      </c>
      <c r="I50" s="33">
        <v>53400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10379769</v>
      </c>
      <c r="I53" s="34">
        <f>SUM(I54:I59)</f>
        <v>10750267</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10167676</v>
      </c>
      <c r="I56" s="33">
        <v>10006970</v>
      </c>
    </row>
    <row r="57" spans="1:9" ht="12.75" customHeight="1" x14ac:dyDescent="0.2">
      <c r="A57" s="186" t="s">
        <v>51</v>
      </c>
      <c r="B57" s="186"/>
      <c r="C57" s="186"/>
      <c r="D57" s="186"/>
      <c r="E57" s="186"/>
      <c r="F57" s="186"/>
      <c r="G57" s="15">
        <v>50</v>
      </c>
      <c r="H57" s="33">
        <v>0</v>
      </c>
      <c r="I57" s="33">
        <v>0</v>
      </c>
    </row>
    <row r="58" spans="1:9" ht="12.75" customHeight="1" x14ac:dyDescent="0.2">
      <c r="A58" s="186" t="s">
        <v>52</v>
      </c>
      <c r="B58" s="186"/>
      <c r="C58" s="186"/>
      <c r="D58" s="186"/>
      <c r="E58" s="186"/>
      <c r="F58" s="186"/>
      <c r="G58" s="15">
        <v>51</v>
      </c>
      <c r="H58" s="33">
        <v>174953</v>
      </c>
      <c r="I58" s="33">
        <v>155822</v>
      </c>
    </row>
    <row r="59" spans="1:9" ht="12.75" customHeight="1" x14ac:dyDescent="0.2">
      <c r="A59" s="186" t="s">
        <v>53</v>
      </c>
      <c r="B59" s="186"/>
      <c r="C59" s="186"/>
      <c r="D59" s="186"/>
      <c r="E59" s="186"/>
      <c r="F59" s="186"/>
      <c r="G59" s="15">
        <v>52</v>
      </c>
      <c r="H59" s="33">
        <v>37140</v>
      </c>
      <c r="I59" s="33">
        <v>587475</v>
      </c>
    </row>
    <row r="60" spans="1:9" ht="12.75" customHeight="1" x14ac:dyDescent="0.2">
      <c r="A60" s="187" t="s">
        <v>54</v>
      </c>
      <c r="B60" s="187"/>
      <c r="C60" s="187"/>
      <c r="D60" s="187"/>
      <c r="E60" s="187"/>
      <c r="F60" s="187"/>
      <c r="G60" s="16">
        <v>53</v>
      </c>
      <c r="H60" s="34">
        <f>SUM(H61:H69)</f>
        <v>0</v>
      </c>
      <c r="I60" s="34">
        <f>SUM(I61:I69)</f>
        <v>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2024088</v>
      </c>
      <c r="I70" s="33">
        <v>24365</v>
      </c>
    </row>
    <row r="71" spans="1:9" ht="12.75" customHeight="1" x14ac:dyDescent="0.2">
      <c r="A71" s="203" t="s">
        <v>58</v>
      </c>
      <c r="B71" s="203"/>
      <c r="C71" s="203"/>
      <c r="D71" s="203"/>
      <c r="E71" s="203"/>
      <c r="F71" s="203"/>
      <c r="G71" s="15">
        <v>64</v>
      </c>
      <c r="H71" s="33">
        <v>96829</v>
      </c>
      <c r="I71" s="33">
        <v>135858</v>
      </c>
    </row>
    <row r="72" spans="1:9" ht="12.75" customHeight="1" x14ac:dyDescent="0.2">
      <c r="A72" s="188" t="s">
        <v>383</v>
      </c>
      <c r="B72" s="188"/>
      <c r="C72" s="188"/>
      <c r="D72" s="188"/>
      <c r="E72" s="188"/>
      <c r="F72" s="188"/>
      <c r="G72" s="16">
        <v>65</v>
      </c>
      <c r="H72" s="34">
        <f>H8+H9+H44+H71</f>
        <v>57938281</v>
      </c>
      <c r="I72" s="34">
        <f>I8+I9+I44+I71</f>
        <v>54709603</v>
      </c>
    </row>
    <row r="73" spans="1:9" ht="12.75" customHeight="1" x14ac:dyDescent="0.2">
      <c r="A73" s="203" t="s">
        <v>59</v>
      </c>
      <c r="B73" s="203"/>
      <c r="C73" s="203"/>
      <c r="D73" s="203"/>
      <c r="E73" s="203"/>
      <c r="F73" s="203"/>
      <c r="G73" s="15">
        <v>66</v>
      </c>
      <c r="H73" s="33">
        <v>0</v>
      </c>
      <c r="I73" s="33">
        <v>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35084287</v>
      </c>
      <c r="I75" s="34">
        <f>I76+I77+I78+I84+I85+I89+I92+I95</f>
        <v>35560941</v>
      </c>
    </row>
    <row r="76" spans="1:9" ht="12.75" customHeight="1" x14ac:dyDescent="0.2">
      <c r="A76" s="186" t="s">
        <v>61</v>
      </c>
      <c r="B76" s="186"/>
      <c r="C76" s="186"/>
      <c r="D76" s="186"/>
      <c r="E76" s="186"/>
      <c r="F76" s="186"/>
      <c r="G76" s="15">
        <v>68</v>
      </c>
      <c r="H76" s="33">
        <v>106168300</v>
      </c>
      <c r="I76" s="33">
        <v>106168300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0</v>
      </c>
      <c r="I78" s="34">
        <f>SUM(I79:I83)</f>
        <v>0</v>
      </c>
    </row>
    <row r="79" spans="1:9" ht="12.75" customHeight="1" x14ac:dyDescent="0.2">
      <c r="A79" s="186" t="s">
        <v>64</v>
      </c>
      <c r="B79" s="186"/>
      <c r="C79" s="186"/>
      <c r="D79" s="186"/>
      <c r="E79" s="186"/>
      <c r="F79" s="186"/>
      <c r="G79" s="15">
        <v>71</v>
      </c>
      <c r="H79" s="33">
        <v>0</v>
      </c>
      <c r="I79" s="33">
        <v>0</v>
      </c>
    </row>
    <row r="80" spans="1:9" ht="12.75" customHeight="1" x14ac:dyDescent="0.2">
      <c r="A80" s="186" t="s">
        <v>65</v>
      </c>
      <c r="B80" s="186"/>
      <c r="C80" s="186"/>
      <c r="D80" s="186"/>
      <c r="E80" s="186"/>
      <c r="F80" s="186"/>
      <c r="G80" s="15">
        <v>72</v>
      </c>
      <c r="H80" s="33">
        <v>1337847</v>
      </c>
      <c r="I80" s="33">
        <v>1337847</v>
      </c>
    </row>
    <row r="81" spans="1:9" ht="12.75" customHeight="1" x14ac:dyDescent="0.2">
      <c r="A81" s="186" t="s">
        <v>66</v>
      </c>
      <c r="B81" s="186"/>
      <c r="C81" s="186"/>
      <c r="D81" s="186"/>
      <c r="E81" s="186"/>
      <c r="F81" s="186"/>
      <c r="G81" s="15">
        <v>73</v>
      </c>
      <c r="H81" s="33">
        <v>-1337847</v>
      </c>
      <c r="I81" s="33">
        <v>-1337847</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204" t="s">
        <v>69</v>
      </c>
      <c r="B84" s="204"/>
      <c r="C84" s="204"/>
      <c r="D84" s="204"/>
      <c r="E84" s="204"/>
      <c r="F84" s="204"/>
      <c r="G84" s="118">
        <v>76</v>
      </c>
      <c r="H84" s="33">
        <v>25483553</v>
      </c>
      <c r="I84" s="33">
        <v>25483553</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-96206860</v>
      </c>
      <c r="I89" s="34">
        <f>I90-I91</f>
        <v>-95967587</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96206860</v>
      </c>
      <c r="I91" s="33">
        <v>95967587</v>
      </c>
    </row>
    <row r="92" spans="1:9" ht="12.75" customHeight="1" x14ac:dyDescent="0.2">
      <c r="A92" s="187" t="s">
        <v>77</v>
      </c>
      <c r="B92" s="187"/>
      <c r="C92" s="187"/>
      <c r="D92" s="187"/>
      <c r="E92" s="187"/>
      <c r="F92" s="187"/>
      <c r="G92" s="16">
        <v>84</v>
      </c>
      <c r="H92" s="34">
        <f>H93-H94</f>
        <v>-360706</v>
      </c>
      <c r="I92" s="34">
        <f>I93-I94</f>
        <v>-123325</v>
      </c>
    </row>
    <row r="93" spans="1:9" ht="12.75" customHeight="1" x14ac:dyDescent="0.2">
      <c r="A93" s="186" t="s">
        <v>78</v>
      </c>
      <c r="B93" s="186"/>
      <c r="C93" s="186"/>
      <c r="D93" s="186"/>
      <c r="E93" s="186"/>
      <c r="F93" s="186"/>
      <c r="G93" s="15">
        <v>85</v>
      </c>
      <c r="H93" s="33">
        <v>0</v>
      </c>
      <c r="I93" s="33">
        <v>0</v>
      </c>
    </row>
    <row r="94" spans="1:9" ht="12.75" customHeight="1" x14ac:dyDescent="0.2">
      <c r="A94" s="186" t="s">
        <v>79</v>
      </c>
      <c r="B94" s="186"/>
      <c r="C94" s="186"/>
      <c r="D94" s="186"/>
      <c r="E94" s="186"/>
      <c r="F94" s="186"/>
      <c r="G94" s="15">
        <v>86</v>
      </c>
      <c r="H94" s="33">
        <v>360706</v>
      </c>
      <c r="I94" s="33">
        <v>123325</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3102560</v>
      </c>
      <c r="I96" s="34">
        <f>SUM(I97:I102)</f>
        <v>1759961</v>
      </c>
    </row>
    <row r="97" spans="1:9" ht="12.75" customHeight="1" x14ac:dyDescent="0.2">
      <c r="A97" s="186" t="s">
        <v>81</v>
      </c>
      <c r="B97" s="186"/>
      <c r="C97" s="186"/>
      <c r="D97" s="186"/>
      <c r="E97" s="186"/>
      <c r="F97" s="186"/>
      <c r="G97" s="15">
        <v>89</v>
      </c>
      <c r="H97" s="33">
        <v>16000</v>
      </c>
      <c r="I97" s="33">
        <v>32000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2514573</v>
      </c>
      <c r="I99" s="33">
        <v>1727961</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571987</v>
      </c>
      <c r="I102" s="33">
        <v>0</v>
      </c>
    </row>
    <row r="103" spans="1:9" ht="12.75" customHeight="1" x14ac:dyDescent="0.2">
      <c r="A103" s="188" t="s">
        <v>386</v>
      </c>
      <c r="B103" s="188"/>
      <c r="C103" s="188"/>
      <c r="D103" s="188"/>
      <c r="E103" s="188"/>
      <c r="F103" s="188"/>
      <c r="G103" s="16">
        <v>95</v>
      </c>
      <c r="H103" s="34">
        <f>SUM(H104:H114)</f>
        <v>7130735</v>
      </c>
      <c r="I103" s="34">
        <f>SUM(I104:I114)</f>
        <v>6638457</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1332888</v>
      </c>
      <c r="I109" s="33">
        <v>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203896</v>
      </c>
      <c r="I113" s="33">
        <v>1044506</v>
      </c>
    </row>
    <row r="114" spans="1:9" ht="12.75" customHeight="1" x14ac:dyDescent="0.2">
      <c r="A114" s="186" t="s">
        <v>97</v>
      </c>
      <c r="B114" s="186"/>
      <c r="C114" s="186"/>
      <c r="D114" s="186"/>
      <c r="E114" s="186"/>
      <c r="F114" s="186"/>
      <c r="G114" s="15">
        <v>106</v>
      </c>
      <c r="H114" s="33">
        <v>5593951</v>
      </c>
      <c r="I114" s="33">
        <v>5593951</v>
      </c>
    </row>
    <row r="115" spans="1:9" ht="12.75" customHeight="1" x14ac:dyDescent="0.2">
      <c r="A115" s="188" t="s">
        <v>387</v>
      </c>
      <c r="B115" s="188"/>
      <c r="C115" s="188"/>
      <c r="D115" s="188"/>
      <c r="E115" s="188"/>
      <c r="F115" s="188"/>
      <c r="G115" s="16">
        <v>107</v>
      </c>
      <c r="H115" s="34">
        <f>SUM(H116:H129)</f>
        <v>12471333</v>
      </c>
      <c r="I115" s="34">
        <f>SUM(I116:I129)</f>
        <v>10661299</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1999331</v>
      </c>
      <c r="I121" s="33">
        <v>2128863</v>
      </c>
    </row>
    <row r="122" spans="1:9" ht="12.75" customHeight="1" x14ac:dyDescent="0.2">
      <c r="A122" s="186" t="s">
        <v>93</v>
      </c>
      <c r="B122" s="186"/>
      <c r="C122" s="186"/>
      <c r="D122" s="186"/>
      <c r="E122" s="186"/>
      <c r="F122" s="186"/>
      <c r="G122" s="15">
        <v>114</v>
      </c>
      <c r="H122" s="33">
        <v>69563</v>
      </c>
      <c r="I122" s="33">
        <v>63527</v>
      </c>
    </row>
    <row r="123" spans="1:9" ht="12.75" customHeight="1" x14ac:dyDescent="0.2">
      <c r="A123" s="186" t="s">
        <v>94</v>
      </c>
      <c r="B123" s="186"/>
      <c r="C123" s="186"/>
      <c r="D123" s="186"/>
      <c r="E123" s="186"/>
      <c r="F123" s="186"/>
      <c r="G123" s="15">
        <v>115</v>
      </c>
      <c r="H123" s="33">
        <v>7185616</v>
      </c>
      <c r="I123" s="33">
        <f>4705377+178669</f>
        <v>4884046</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971243</v>
      </c>
      <c r="I125" s="33">
        <v>935192</v>
      </c>
    </row>
    <row r="126" spans="1:9" x14ac:dyDescent="0.2">
      <c r="A126" s="186" t="s">
        <v>99</v>
      </c>
      <c r="B126" s="186"/>
      <c r="C126" s="186"/>
      <c r="D126" s="186"/>
      <c r="E126" s="186"/>
      <c r="F126" s="186"/>
      <c r="G126" s="15">
        <v>118</v>
      </c>
      <c r="H126" s="33">
        <v>1781803</v>
      </c>
      <c r="I126" s="33">
        <v>1668543</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463777</v>
      </c>
      <c r="I129" s="33">
        <v>981128</v>
      </c>
    </row>
    <row r="130" spans="1:9" ht="22.15" customHeight="1" x14ac:dyDescent="0.2">
      <c r="A130" s="203" t="s">
        <v>103</v>
      </c>
      <c r="B130" s="203"/>
      <c r="C130" s="203"/>
      <c r="D130" s="203"/>
      <c r="E130" s="203"/>
      <c r="F130" s="203"/>
      <c r="G130" s="15">
        <v>122</v>
      </c>
      <c r="H130" s="33">
        <v>149366</v>
      </c>
      <c r="I130" s="33">
        <v>88945</v>
      </c>
    </row>
    <row r="131" spans="1:9" x14ac:dyDescent="0.2">
      <c r="A131" s="188" t="s">
        <v>388</v>
      </c>
      <c r="B131" s="188"/>
      <c r="C131" s="188"/>
      <c r="D131" s="188"/>
      <c r="E131" s="188"/>
      <c r="F131" s="188"/>
      <c r="G131" s="16">
        <v>123</v>
      </c>
      <c r="H131" s="34">
        <f>H75+H96+H103+H115+H130</f>
        <v>57938281</v>
      </c>
      <c r="I131" s="34">
        <f>I75+I96+I103+I115+I130</f>
        <v>54709603</v>
      </c>
    </row>
    <row r="132" spans="1:9" x14ac:dyDescent="0.2">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topLeftCell="A10" zoomScaleNormal="100" zoomScaleSheetLayoutView="110" workbookViewId="0">
      <selection activeCell="L1" sqref="L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19"/>
      <c r="K1" s="119"/>
    </row>
    <row r="2" spans="1:11" x14ac:dyDescent="0.2">
      <c r="A2" s="225" t="s">
        <v>450</v>
      </c>
      <c r="B2" s="192"/>
      <c r="C2" s="192"/>
      <c r="D2" s="192"/>
      <c r="E2" s="192"/>
      <c r="F2" s="192"/>
      <c r="G2" s="192"/>
      <c r="H2" s="192"/>
      <c r="I2" s="192"/>
      <c r="J2" s="119"/>
      <c r="K2" s="119"/>
    </row>
    <row r="3" spans="1:11" x14ac:dyDescent="0.2">
      <c r="A3" s="213" t="s">
        <v>355</v>
      </c>
      <c r="B3" s="214"/>
      <c r="C3" s="214"/>
      <c r="D3" s="214"/>
      <c r="E3" s="214"/>
      <c r="F3" s="214"/>
      <c r="G3" s="214"/>
      <c r="H3" s="214"/>
      <c r="I3" s="214"/>
      <c r="J3" s="215"/>
      <c r="K3" s="215"/>
    </row>
    <row r="4" spans="1:11" x14ac:dyDescent="0.2">
      <c r="A4" s="216" t="s">
        <v>441</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13165545</v>
      </c>
      <c r="I8" s="37">
        <f>SUM(I9:I13)</f>
        <v>13165545</v>
      </c>
      <c r="J8" s="37">
        <f>SUM(J9:J13)</f>
        <v>12184349</v>
      </c>
      <c r="K8" s="37">
        <f>SUM(K9:K13)</f>
        <v>12184349</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13118383</v>
      </c>
      <c r="I10" s="33">
        <v>13118383</v>
      </c>
      <c r="J10" s="33">
        <v>11542507</v>
      </c>
      <c r="K10" s="33">
        <v>11542507</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47162</v>
      </c>
      <c r="I13" s="33">
        <v>47162</v>
      </c>
      <c r="J13" s="33">
        <v>641842</v>
      </c>
      <c r="K13" s="33">
        <v>641842</v>
      </c>
    </row>
    <row r="14" spans="1:11" x14ac:dyDescent="0.2">
      <c r="A14" s="222" t="s">
        <v>126</v>
      </c>
      <c r="B14" s="222"/>
      <c r="C14" s="222"/>
      <c r="D14" s="222"/>
      <c r="E14" s="222"/>
      <c r="F14" s="222"/>
      <c r="G14" s="20">
        <v>131</v>
      </c>
      <c r="H14" s="37">
        <f>H15+H16+H20+H24+H25+H26+H29+H36</f>
        <v>13484092</v>
      </c>
      <c r="I14" s="37">
        <f>I15+I16+I20+I24+I25+I26+I29+I36</f>
        <v>13484092</v>
      </c>
      <c r="J14" s="37">
        <f>J15+J16+J20+J24+J25+J26+J29+J36</f>
        <v>12232958</v>
      </c>
      <c r="K14" s="37">
        <f>K15+K16+K20+K24+K25+K26+K29+K36</f>
        <v>12232958</v>
      </c>
    </row>
    <row r="15" spans="1:11" x14ac:dyDescent="0.2">
      <c r="A15" s="186" t="s">
        <v>108</v>
      </c>
      <c r="B15" s="186"/>
      <c r="C15" s="186"/>
      <c r="D15" s="186"/>
      <c r="E15" s="186"/>
      <c r="F15" s="186"/>
      <c r="G15" s="15">
        <v>132</v>
      </c>
      <c r="H15" s="33">
        <v>-14548</v>
      </c>
      <c r="I15" s="33">
        <v>-14548</v>
      </c>
      <c r="J15" s="33">
        <v>1654</v>
      </c>
      <c r="K15" s="33">
        <v>1654</v>
      </c>
    </row>
    <row r="16" spans="1:11" x14ac:dyDescent="0.2">
      <c r="A16" s="231" t="s">
        <v>127</v>
      </c>
      <c r="B16" s="231"/>
      <c r="C16" s="231"/>
      <c r="D16" s="231"/>
      <c r="E16" s="231"/>
      <c r="F16" s="231"/>
      <c r="G16" s="20">
        <v>133</v>
      </c>
      <c r="H16" s="37">
        <f>SUM(H17:H19)</f>
        <v>8540582</v>
      </c>
      <c r="I16" s="37">
        <f>SUM(I17:I19)</f>
        <v>8540582</v>
      </c>
      <c r="J16" s="37">
        <f>SUM(J17:J19)</f>
        <v>7263874</v>
      </c>
      <c r="K16" s="37">
        <f>SUM(K17:K19)</f>
        <v>7263874</v>
      </c>
    </row>
    <row r="17" spans="1:11" x14ac:dyDescent="0.2">
      <c r="A17" s="228" t="s">
        <v>128</v>
      </c>
      <c r="B17" s="228"/>
      <c r="C17" s="228"/>
      <c r="D17" s="228"/>
      <c r="E17" s="228"/>
      <c r="F17" s="228"/>
      <c r="G17" s="15">
        <v>134</v>
      </c>
      <c r="H17" s="33">
        <v>7348337</v>
      </c>
      <c r="I17" s="33">
        <v>7348337</v>
      </c>
      <c r="J17" s="33">
        <v>6059329</v>
      </c>
      <c r="K17" s="33">
        <v>6059329</v>
      </c>
    </row>
    <row r="18" spans="1:11" x14ac:dyDescent="0.2">
      <c r="A18" s="228" t="s">
        <v>129</v>
      </c>
      <c r="B18" s="228"/>
      <c r="C18" s="228"/>
      <c r="D18" s="228"/>
      <c r="E18" s="228"/>
      <c r="F18" s="228"/>
      <c r="G18" s="15">
        <v>135</v>
      </c>
      <c r="H18" s="33">
        <v>148009</v>
      </c>
      <c r="I18" s="33">
        <v>148009</v>
      </c>
      <c r="J18" s="33">
        <v>118374</v>
      </c>
      <c r="K18" s="33">
        <v>118374</v>
      </c>
    </row>
    <row r="19" spans="1:11" x14ac:dyDescent="0.2">
      <c r="A19" s="228" t="s">
        <v>130</v>
      </c>
      <c r="B19" s="228"/>
      <c r="C19" s="228"/>
      <c r="D19" s="228"/>
      <c r="E19" s="228"/>
      <c r="F19" s="228"/>
      <c r="G19" s="15">
        <v>136</v>
      </c>
      <c r="H19" s="33">
        <v>1044236</v>
      </c>
      <c r="I19" s="33">
        <v>1044236</v>
      </c>
      <c r="J19" s="33">
        <v>1086171</v>
      </c>
      <c r="K19" s="33">
        <v>1086171</v>
      </c>
    </row>
    <row r="20" spans="1:11" x14ac:dyDescent="0.2">
      <c r="A20" s="231" t="s">
        <v>131</v>
      </c>
      <c r="B20" s="231"/>
      <c r="C20" s="231"/>
      <c r="D20" s="231"/>
      <c r="E20" s="231"/>
      <c r="F20" s="231"/>
      <c r="G20" s="20">
        <v>137</v>
      </c>
      <c r="H20" s="37">
        <f>SUM(H21:H23)</f>
        <v>4027153</v>
      </c>
      <c r="I20" s="37">
        <f>SUM(I21:I23)</f>
        <v>4027153</v>
      </c>
      <c r="J20" s="37">
        <f>SUM(J21:J23)</f>
        <v>3845095</v>
      </c>
      <c r="K20" s="37">
        <f>SUM(K21:K23)</f>
        <v>3845095</v>
      </c>
    </row>
    <row r="21" spans="1:11" x14ac:dyDescent="0.2">
      <c r="A21" s="228" t="s">
        <v>109</v>
      </c>
      <c r="B21" s="228"/>
      <c r="C21" s="228"/>
      <c r="D21" s="228"/>
      <c r="E21" s="228"/>
      <c r="F21" s="228"/>
      <c r="G21" s="15">
        <v>138</v>
      </c>
      <c r="H21" s="33">
        <v>2623187</v>
      </c>
      <c r="I21" s="33">
        <v>2623187</v>
      </c>
      <c r="J21" s="33">
        <v>2501901</v>
      </c>
      <c r="K21" s="33">
        <v>2501901</v>
      </c>
    </row>
    <row r="22" spans="1:11" x14ac:dyDescent="0.2">
      <c r="A22" s="228" t="s">
        <v>110</v>
      </c>
      <c r="B22" s="228"/>
      <c r="C22" s="228"/>
      <c r="D22" s="228"/>
      <c r="E22" s="228"/>
      <c r="F22" s="228"/>
      <c r="G22" s="15">
        <v>139</v>
      </c>
      <c r="H22" s="33">
        <v>832511</v>
      </c>
      <c r="I22" s="33">
        <v>832511</v>
      </c>
      <c r="J22" s="33">
        <v>796869</v>
      </c>
      <c r="K22" s="33">
        <v>796869</v>
      </c>
    </row>
    <row r="23" spans="1:11" x14ac:dyDescent="0.2">
      <c r="A23" s="228" t="s">
        <v>111</v>
      </c>
      <c r="B23" s="228"/>
      <c r="C23" s="228"/>
      <c r="D23" s="228"/>
      <c r="E23" s="228"/>
      <c r="F23" s="228"/>
      <c r="G23" s="15">
        <v>140</v>
      </c>
      <c r="H23" s="33">
        <v>571455</v>
      </c>
      <c r="I23" s="33">
        <v>571455</v>
      </c>
      <c r="J23" s="33">
        <v>546325</v>
      </c>
      <c r="K23" s="33">
        <v>546325</v>
      </c>
    </row>
    <row r="24" spans="1:11" x14ac:dyDescent="0.2">
      <c r="A24" s="186" t="s">
        <v>112</v>
      </c>
      <c r="B24" s="186"/>
      <c r="C24" s="186"/>
      <c r="D24" s="186"/>
      <c r="E24" s="186"/>
      <c r="F24" s="186"/>
      <c r="G24" s="15">
        <v>141</v>
      </c>
      <c r="H24" s="33">
        <v>390065</v>
      </c>
      <c r="I24" s="33">
        <v>390065</v>
      </c>
      <c r="J24" s="33">
        <v>428368</v>
      </c>
      <c r="K24" s="33">
        <v>428368</v>
      </c>
    </row>
    <row r="25" spans="1:11" x14ac:dyDescent="0.2">
      <c r="A25" s="186" t="s">
        <v>113</v>
      </c>
      <c r="B25" s="186"/>
      <c r="C25" s="186"/>
      <c r="D25" s="186"/>
      <c r="E25" s="186"/>
      <c r="F25" s="186"/>
      <c r="G25" s="15">
        <v>142</v>
      </c>
      <c r="H25" s="33">
        <v>508669</v>
      </c>
      <c r="I25" s="33">
        <v>508669</v>
      </c>
      <c r="J25" s="33">
        <v>682863</v>
      </c>
      <c r="K25" s="33">
        <v>682863</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32171</v>
      </c>
      <c r="I36" s="33">
        <v>32171</v>
      </c>
      <c r="J36" s="33">
        <v>11104</v>
      </c>
      <c r="K36" s="33">
        <v>11104</v>
      </c>
    </row>
    <row r="37" spans="1:11" x14ac:dyDescent="0.2">
      <c r="A37" s="222" t="s">
        <v>142</v>
      </c>
      <c r="B37" s="222"/>
      <c r="C37" s="222"/>
      <c r="D37" s="222"/>
      <c r="E37" s="222"/>
      <c r="F37" s="222"/>
      <c r="G37" s="20">
        <v>154</v>
      </c>
      <c r="H37" s="37">
        <f>SUM(H38:H47)</f>
        <v>5984</v>
      </c>
      <c r="I37" s="37">
        <f>SUM(I38:I47)</f>
        <v>5984</v>
      </c>
      <c r="J37" s="37">
        <f>SUM(J38:J47)</f>
        <v>12127</v>
      </c>
      <c r="K37" s="37">
        <f>SUM(K38:K47)</f>
        <v>12127</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4422</v>
      </c>
      <c r="I44" s="33">
        <v>4422</v>
      </c>
      <c r="J44" s="33">
        <v>4817</v>
      </c>
      <c r="K44" s="33">
        <v>4817</v>
      </c>
    </row>
    <row r="45" spans="1:11" x14ac:dyDescent="0.2">
      <c r="A45" s="186" t="s">
        <v>150</v>
      </c>
      <c r="B45" s="186"/>
      <c r="C45" s="186"/>
      <c r="D45" s="186"/>
      <c r="E45" s="186"/>
      <c r="F45" s="186"/>
      <c r="G45" s="15">
        <v>162</v>
      </c>
      <c r="H45" s="33">
        <v>1562</v>
      </c>
      <c r="I45" s="33">
        <v>1562</v>
      </c>
      <c r="J45" s="33">
        <v>7310</v>
      </c>
      <c r="K45" s="33">
        <v>7310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48143</v>
      </c>
      <c r="I48" s="37">
        <f>SUM(I49:I55)</f>
        <v>48143</v>
      </c>
      <c r="J48" s="37">
        <f>SUM(J49:J55)</f>
        <v>86843</v>
      </c>
      <c r="K48" s="37">
        <f>SUM(K49:K55)</f>
        <v>86843</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40554</v>
      </c>
      <c r="I51" s="33">
        <v>40554</v>
      </c>
      <c r="J51" s="33">
        <v>67983</v>
      </c>
      <c r="K51" s="33">
        <v>67983</v>
      </c>
    </row>
    <row r="52" spans="1:11" x14ac:dyDescent="0.2">
      <c r="A52" s="223" t="s">
        <v>157</v>
      </c>
      <c r="B52" s="223"/>
      <c r="C52" s="223"/>
      <c r="D52" s="223"/>
      <c r="E52" s="223"/>
      <c r="F52" s="223"/>
      <c r="G52" s="15">
        <v>169</v>
      </c>
      <c r="H52" s="33">
        <v>7589</v>
      </c>
      <c r="I52" s="33">
        <v>7589</v>
      </c>
      <c r="J52" s="33">
        <v>18860</v>
      </c>
      <c r="K52" s="33">
        <v>18860</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13171529</v>
      </c>
      <c r="I60" s="37">
        <f t="shared" ref="I60:K60" si="0">I8+I37+I56+I57</f>
        <v>13171529</v>
      </c>
      <c r="J60" s="37">
        <f t="shared" si="0"/>
        <v>12196476</v>
      </c>
      <c r="K60" s="37">
        <f t="shared" si="0"/>
        <v>12196476</v>
      </c>
    </row>
    <row r="61" spans="1:11" x14ac:dyDescent="0.2">
      <c r="A61" s="222" t="s">
        <v>166</v>
      </c>
      <c r="B61" s="222"/>
      <c r="C61" s="222"/>
      <c r="D61" s="222"/>
      <c r="E61" s="222"/>
      <c r="F61" s="222"/>
      <c r="G61" s="20">
        <v>178</v>
      </c>
      <c r="H61" s="37">
        <f>H14+H48+H58+H59</f>
        <v>13532235</v>
      </c>
      <c r="I61" s="37">
        <f t="shared" ref="I61:K61" si="1">I14+I48+I58+I59</f>
        <v>13532235</v>
      </c>
      <c r="J61" s="37">
        <f t="shared" si="1"/>
        <v>12319801</v>
      </c>
      <c r="K61" s="37">
        <f t="shared" si="1"/>
        <v>12319801</v>
      </c>
    </row>
    <row r="62" spans="1:11" x14ac:dyDescent="0.2">
      <c r="A62" s="222" t="s">
        <v>167</v>
      </c>
      <c r="B62" s="222"/>
      <c r="C62" s="222"/>
      <c r="D62" s="222"/>
      <c r="E62" s="222"/>
      <c r="F62" s="222"/>
      <c r="G62" s="20">
        <v>179</v>
      </c>
      <c r="H62" s="37">
        <f>H60-H61</f>
        <v>-360706</v>
      </c>
      <c r="I62" s="37">
        <f t="shared" ref="I62:K62" si="2">I60-I61</f>
        <v>-360706</v>
      </c>
      <c r="J62" s="37">
        <f t="shared" si="2"/>
        <v>-123325</v>
      </c>
      <c r="K62" s="37">
        <f t="shared" si="2"/>
        <v>-123325</v>
      </c>
    </row>
    <row r="63" spans="1:11" x14ac:dyDescent="0.2">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x14ac:dyDescent="0.2">
      <c r="A64" s="209" t="s">
        <v>169</v>
      </c>
      <c r="B64" s="209"/>
      <c r="C64" s="209"/>
      <c r="D64" s="209"/>
      <c r="E64" s="209"/>
      <c r="F64" s="209"/>
      <c r="G64" s="20">
        <v>181</v>
      </c>
      <c r="H64" s="37">
        <f>+IF((H60-H61)&lt;0,(H60-H61),0)</f>
        <v>-360706</v>
      </c>
      <c r="I64" s="37">
        <f t="shared" ref="I64:K64" si="4">+IF((I60-I61)&lt;0,(I60-I61),0)</f>
        <v>-360706</v>
      </c>
      <c r="J64" s="37">
        <f t="shared" si="4"/>
        <v>-123325</v>
      </c>
      <c r="K64" s="37">
        <f t="shared" si="4"/>
        <v>-123325</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-360706</v>
      </c>
      <c r="I66" s="37">
        <f t="shared" ref="I66:K66" si="5">I62-I65</f>
        <v>-360706</v>
      </c>
      <c r="J66" s="37">
        <f t="shared" si="5"/>
        <v>-123325</v>
      </c>
      <c r="K66" s="37">
        <f t="shared" si="5"/>
        <v>-123325</v>
      </c>
    </row>
    <row r="67" spans="1:11" x14ac:dyDescent="0.2">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x14ac:dyDescent="0.2">
      <c r="A68" s="209" t="s">
        <v>172</v>
      </c>
      <c r="B68" s="209"/>
      <c r="C68" s="209"/>
      <c r="D68" s="209"/>
      <c r="E68" s="209"/>
      <c r="F68" s="209"/>
      <c r="G68" s="20">
        <v>185</v>
      </c>
      <c r="H68" s="37">
        <f>+IF((H62-H65)&lt;0,(H62-H65),0)</f>
        <v>-360706</v>
      </c>
      <c r="I68" s="37">
        <f t="shared" ref="I68:K68" si="7">+IF((I62-I65)&lt;0,(I62-I65),0)</f>
        <v>-360706</v>
      </c>
      <c r="J68" s="37">
        <f t="shared" si="7"/>
        <v>-123325</v>
      </c>
      <c r="K68" s="37">
        <f t="shared" si="7"/>
        <v>-123325</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0">
        <v>0</v>
      </c>
      <c r="I74" s="120">
        <v>0</v>
      </c>
      <c r="J74" s="120">
        <v>0</v>
      </c>
      <c r="K74" s="120">
        <v>0</v>
      </c>
    </row>
    <row r="75" spans="1:11" x14ac:dyDescent="0.2">
      <c r="A75" s="209" t="s">
        <v>179</v>
      </c>
      <c r="B75" s="209"/>
      <c r="C75" s="209"/>
      <c r="D75" s="209"/>
      <c r="E75" s="209"/>
      <c r="F75" s="209"/>
      <c r="G75" s="20">
        <v>191</v>
      </c>
      <c r="H75" s="120">
        <v>0</v>
      </c>
      <c r="I75" s="120">
        <v>0</v>
      </c>
      <c r="J75" s="120">
        <v>0</v>
      </c>
      <c r="K75" s="120">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0">
        <v>0</v>
      </c>
      <c r="I77" s="120">
        <v>0</v>
      </c>
      <c r="J77" s="120">
        <v>0</v>
      </c>
      <c r="K77" s="120">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0">
        <v>0</v>
      </c>
      <c r="I80" s="120">
        <v>0</v>
      </c>
      <c r="J80" s="120">
        <v>0</v>
      </c>
      <c r="K80" s="120">
        <v>0</v>
      </c>
    </row>
    <row r="81" spans="1:11" x14ac:dyDescent="0.2">
      <c r="A81" s="222" t="s">
        <v>185</v>
      </c>
      <c r="B81" s="222"/>
      <c r="C81" s="222"/>
      <c r="D81" s="222"/>
      <c r="E81" s="222"/>
      <c r="F81" s="222"/>
      <c r="G81" s="20">
        <v>196</v>
      </c>
      <c r="H81" s="120">
        <v>0</v>
      </c>
      <c r="I81" s="120">
        <v>0</v>
      </c>
      <c r="J81" s="120">
        <v>0</v>
      </c>
      <c r="K81" s="120">
        <v>0</v>
      </c>
    </row>
    <row r="82" spans="1:11" x14ac:dyDescent="0.2">
      <c r="A82" s="209" t="s">
        <v>186</v>
      </c>
      <c r="B82" s="209"/>
      <c r="C82" s="209"/>
      <c r="D82" s="209"/>
      <c r="E82" s="209"/>
      <c r="F82" s="209"/>
      <c r="G82" s="20">
        <v>197</v>
      </c>
      <c r="H82" s="120">
        <v>0</v>
      </c>
      <c r="I82" s="120">
        <v>0</v>
      </c>
      <c r="J82" s="120">
        <v>0</v>
      </c>
      <c r="K82" s="120">
        <v>0</v>
      </c>
    </row>
    <row r="83" spans="1:11" x14ac:dyDescent="0.2">
      <c r="A83" s="209" t="s">
        <v>187</v>
      </c>
      <c r="B83" s="209"/>
      <c r="C83" s="209"/>
      <c r="D83" s="209"/>
      <c r="E83" s="209"/>
      <c r="F83" s="209"/>
      <c r="G83" s="20">
        <v>198</v>
      </c>
      <c r="H83" s="120">
        <v>0</v>
      </c>
      <c r="I83" s="120">
        <v>0</v>
      </c>
      <c r="J83" s="120">
        <v>0</v>
      </c>
      <c r="K83" s="120">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f>+H68</f>
        <v>-360706</v>
      </c>
      <c r="I89" s="40">
        <f>+I68</f>
        <v>-360706</v>
      </c>
      <c r="J89" s="40">
        <f>+J68</f>
        <v>-123325</v>
      </c>
      <c r="K89" s="40">
        <f>+K68</f>
        <v>-123325</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-360706</v>
      </c>
      <c r="I101" s="39">
        <f>I89+I100</f>
        <v>-360706</v>
      </c>
      <c r="J101" s="39">
        <f>J89+J100</f>
        <v>-123325</v>
      </c>
      <c r="K101" s="39">
        <f>K89+K100</f>
        <v>-123325</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activeCell="J1" sqref="J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442</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0</v>
      </c>
      <c r="I8" s="43">
        <v>0</v>
      </c>
    </row>
    <row r="9" spans="1:9" ht="12.75" customHeight="1" x14ac:dyDescent="0.2">
      <c r="A9" s="247" t="s">
        <v>211</v>
      </c>
      <c r="B9" s="248"/>
      <c r="C9" s="248"/>
      <c r="D9" s="248"/>
      <c r="E9" s="248"/>
      <c r="F9" s="249"/>
      <c r="G9" s="25">
        <v>2</v>
      </c>
      <c r="H9" s="44">
        <f>H10+H11+H12+H13+H14+H15+H16+H17</f>
        <v>0</v>
      </c>
      <c r="I9" s="44">
        <f>I10+I11+I12+I13+I14+I15+I16+I17</f>
        <v>0</v>
      </c>
    </row>
    <row r="10" spans="1:9" ht="12.75" customHeight="1" x14ac:dyDescent="0.2">
      <c r="A10" s="239" t="s">
        <v>212</v>
      </c>
      <c r="B10" s="240"/>
      <c r="C10" s="240"/>
      <c r="D10" s="240"/>
      <c r="E10" s="240"/>
      <c r="F10" s="241"/>
      <c r="G10" s="26">
        <v>3</v>
      </c>
      <c r="H10" s="45">
        <v>0</v>
      </c>
      <c r="I10" s="45">
        <v>0</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0</v>
      </c>
      <c r="I18" s="44">
        <f>I8+I9</f>
        <v>0</v>
      </c>
    </row>
    <row r="19" spans="1:9" ht="12.75" customHeight="1" x14ac:dyDescent="0.2">
      <c r="A19" s="247" t="s">
        <v>220</v>
      </c>
      <c r="B19" s="248"/>
      <c r="C19" s="248"/>
      <c r="D19" s="248"/>
      <c r="E19" s="248"/>
      <c r="F19" s="249"/>
      <c r="G19" s="25">
        <v>12</v>
      </c>
      <c r="H19" s="44">
        <f>H20+H21+H22+H23</f>
        <v>0</v>
      </c>
      <c r="I19" s="44">
        <f>I20+I21+I22+I23</f>
        <v>0</v>
      </c>
    </row>
    <row r="20" spans="1:9" ht="12.75" customHeight="1" x14ac:dyDescent="0.2">
      <c r="A20" s="239" t="s">
        <v>221</v>
      </c>
      <c r="B20" s="240"/>
      <c r="C20" s="240"/>
      <c r="D20" s="240"/>
      <c r="E20" s="240"/>
      <c r="F20" s="241"/>
      <c r="G20" s="26">
        <v>13</v>
      </c>
      <c r="H20" s="45">
        <v>0</v>
      </c>
      <c r="I20" s="45">
        <v>0</v>
      </c>
    </row>
    <row r="21" spans="1:9" ht="12.75" customHeight="1" x14ac:dyDescent="0.2">
      <c r="A21" s="239" t="s">
        <v>222</v>
      </c>
      <c r="B21" s="240"/>
      <c r="C21" s="240"/>
      <c r="D21" s="240"/>
      <c r="E21" s="240"/>
      <c r="F21" s="241"/>
      <c r="G21" s="26">
        <v>14</v>
      </c>
      <c r="H21" s="45">
        <v>0</v>
      </c>
      <c r="I21" s="45">
        <v>0</v>
      </c>
    </row>
    <row r="22" spans="1:9" ht="12.75" customHeight="1" x14ac:dyDescent="0.2">
      <c r="A22" s="239" t="s">
        <v>223</v>
      </c>
      <c r="B22" s="240"/>
      <c r="C22" s="240"/>
      <c r="D22" s="240"/>
      <c r="E22" s="240"/>
      <c r="F22" s="241"/>
      <c r="G22" s="26">
        <v>15</v>
      </c>
      <c r="H22" s="45">
        <v>0</v>
      </c>
      <c r="I22" s="45">
        <v>0</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0</v>
      </c>
      <c r="I24" s="44">
        <f>I18+I19</f>
        <v>0</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0</v>
      </c>
      <c r="I27" s="46">
        <f>I24+I25+I26</f>
        <v>0</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0</v>
      </c>
      <c r="I29" s="47">
        <v>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35" t="s">
        <v>237</v>
      </c>
      <c r="B36" s="236"/>
      <c r="C36" s="236"/>
      <c r="D36" s="236"/>
      <c r="E36" s="236"/>
      <c r="F36" s="237"/>
      <c r="G36" s="26">
        <v>28</v>
      </c>
      <c r="H36" s="48">
        <v>0</v>
      </c>
      <c r="I36" s="48">
        <v>0</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0</v>
      </c>
      <c r="I41" s="49">
        <f>I36+I37+I38+I39+I40</f>
        <v>0</v>
      </c>
    </row>
    <row r="42" spans="1:9" ht="29.45" customHeight="1" x14ac:dyDescent="0.2">
      <c r="A42" s="262" t="s">
        <v>243</v>
      </c>
      <c r="B42" s="263"/>
      <c r="C42" s="263"/>
      <c r="D42" s="263"/>
      <c r="E42" s="263"/>
      <c r="F42" s="264"/>
      <c r="G42" s="27">
        <v>34</v>
      </c>
      <c r="H42" s="50">
        <f>H35+H41</f>
        <v>0</v>
      </c>
      <c r="I42" s="50">
        <f>I35+I41</f>
        <v>0</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0</v>
      </c>
      <c r="I46" s="48">
        <v>0</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0</v>
      </c>
      <c r="I48" s="49">
        <f>I44+I45+I46+I47</f>
        <v>0</v>
      </c>
    </row>
    <row r="49" spans="1:9" ht="24.6" customHeight="1" x14ac:dyDescent="0.2">
      <c r="A49" s="235" t="s">
        <v>389</v>
      </c>
      <c r="B49" s="236"/>
      <c r="C49" s="236"/>
      <c r="D49" s="236"/>
      <c r="E49" s="236"/>
      <c r="F49" s="237"/>
      <c r="G49" s="26">
        <v>40</v>
      </c>
      <c r="H49" s="48">
        <v>0</v>
      </c>
      <c r="I49" s="48">
        <v>0</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0</v>
      </c>
      <c r="I54" s="49">
        <f>I49+I50+I51+I52+I53</f>
        <v>0</v>
      </c>
    </row>
    <row r="55" spans="1:9" ht="29.45" customHeight="1" x14ac:dyDescent="0.2">
      <c r="A55" s="265" t="s">
        <v>255</v>
      </c>
      <c r="B55" s="266"/>
      <c r="C55" s="266"/>
      <c r="D55" s="266"/>
      <c r="E55" s="266"/>
      <c r="F55" s="267"/>
      <c r="G55" s="25">
        <v>46</v>
      </c>
      <c r="H55" s="49">
        <f>H48+H54</f>
        <v>0</v>
      </c>
      <c r="I55" s="49">
        <f>I48+I54</f>
        <v>0</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0</v>
      </c>
      <c r="I57" s="49">
        <f>I27+I42+I55+I56</f>
        <v>0</v>
      </c>
    </row>
    <row r="58" spans="1:9" x14ac:dyDescent="0.2">
      <c r="A58" s="268" t="s">
        <v>258</v>
      </c>
      <c r="B58" s="269"/>
      <c r="C58" s="269"/>
      <c r="D58" s="269"/>
      <c r="E58" s="269"/>
      <c r="F58" s="270"/>
      <c r="G58" s="26">
        <v>49</v>
      </c>
      <c r="H58" s="48">
        <v>0</v>
      </c>
      <c r="I58" s="48">
        <v>0</v>
      </c>
    </row>
    <row r="59" spans="1:9" ht="31.15" customHeight="1" x14ac:dyDescent="0.2">
      <c r="A59" s="262" t="s">
        <v>259</v>
      </c>
      <c r="B59" s="263"/>
      <c r="C59" s="263"/>
      <c r="D59" s="263"/>
      <c r="E59" s="263"/>
      <c r="F59" s="264"/>
      <c r="G59" s="27">
        <v>50</v>
      </c>
      <c r="H59" s="50">
        <f>H57+H58</f>
        <v>0</v>
      </c>
      <c r="I59" s="50">
        <f>I57+I58</f>
        <v>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zoomScaleSheetLayoutView="110" workbookViewId="0">
      <selection activeCell="J1" sqref="J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451</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18020070</v>
      </c>
      <c r="I8" s="52">
        <v>15404894</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-10436226</v>
      </c>
      <c r="I12" s="53">
        <v>-9736426</v>
      </c>
    </row>
    <row r="13" spans="1:9" x14ac:dyDescent="0.2">
      <c r="A13" s="272" t="s">
        <v>266</v>
      </c>
      <c r="B13" s="272"/>
      <c r="C13" s="272"/>
      <c r="D13" s="272"/>
      <c r="E13" s="272"/>
      <c r="F13" s="272"/>
      <c r="G13" s="30">
        <v>6</v>
      </c>
      <c r="H13" s="53">
        <v>-3883755</v>
      </c>
      <c r="I13" s="53">
        <v>-3717386</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-2849825</v>
      </c>
      <c r="I15" s="53">
        <v>-3234615</v>
      </c>
    </row>
    <row r="16" spans="1:9" x14ac:dyDescent="0.2">
      <c r="A16" s="273" t="s">
        <v>269</v>
      </c>
      <c r="B16" s="273"/>
      <c r="C16" s="273"/>
      <c r="D16" s="273"/>
      <c r="E16" s="273"/>
      <c r="F16" s="273"/>
      <c r="G16" s="31">
        <v>9</v>
      </c>
      <c r="H16" s="54">
        <f>SUM(H8:H15)</f>
        <v>850264</v>
      </c>
      <c r="I16" s="54">
        <f>SUM(I8:I15)</f>
        <v>-1283533</v>
      </c>
    </row>
    <row r="17" spans="1:9" x14ac:dyDescent="0.2">
      <c r="A17" s="272" t="s">
        <v>270</v>
      </c>
      <c r="B17" s="272"/>
      <c r="C17" s="272"/>
      <c r="D17" s="272"/>
      <c r="E17" s="272"/>
      <c r="F17" s="272"/>
      <c r="G17" s="30">
        <v>10</v>
      </c>
      <c r="H17" s="53">
        <v>-3934</v>
      </c>
      <c r="I17" s="53">
        <v>-7781</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846330</v>
      </c>
      <c r="I19" s="55">
        <f>I16+I17+I18</f>
        <v>-1291314</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25000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25000</v>
      </c>
      <c r="I27" s="54">
        <f>SUM(I21:I26)</f>
        <v>0</v>
      </c>
    </row>
    <row r="28" spans="1:9" ht="27" customHeight="1" x14ac:dyDescent="0.2">
      <c r="A28" s="272" t="s">
        <v>280</v>
      </c>
      <c r="B28" s="272"/>
      <c r="C28" s="272"/>
      <c r="D28" s="272"/>
      <c r="E28" s="272"/>
      <c r="F28" s="272"/>
      <c r="G28" s="30">
        <v>20</v>
      </c>
      <c r="H28" s="53">
        <v>-557667</v>
      </c>
      <c r="I28" s="53">
        <v>-19738</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-557667</v>
      </c>
      <c r="I33" s="54">
        <f>SUM(I28:I32)</f>
        <v>-19738</v>
      </c>
    </row>
    <row r="34" spans="1:9" ht="28.15" customHeight="1" x14ac:dyDescent="0.2">
      <c r="A34" s="278" t="s">
        <v>286</v>
      </c>
      <c r="B34" s="278"/>
      <c r="C34" s="278"/>
      <c r="D34" s="278"/>
      <c r="E34" s="278"/>
      <c r="F34" s="278"/>
      <c r="G34" s="32">
        <v>26</v>
      </c>
      <c r="H34" s="55">
        <f>H27+H33</f>
        <v>-532667</v>
      </c>
      <c r="I34" s="55">
        <f>I27+I33</f>
        <v>-19738</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1462419</v>
      </c>
    </row>
    <row r="39" spans="1:9" x14ac:dyDescent="0.2">
      <c r="A39" s="271" t="s">
        <v>290</v>
      </c>
      <c r="B39" s="271"/>
      <c r="C39" s="271"/>
      <c r="D39" s="271"/>
      <c r="E39" s="271"/>
      <c r="F39" s="271"/>
      <c r="G39" s="30">
        <v>30</v>
      </c>
      <c r="H39" s="53">
        <v>0</v>
      </c>
      <c r="I39" s="53">
        <v>9937</v>
      </c>
    </row>
    <row r="40" spans="1:9" ht="25.9" customHeight="1" x14ac:dyDescent="0.2">
      <c r="A40" s="273" t="s">
        <v>291</v>
      </c>
      <c r="B40" s="273"/>
      <c r="C40" s="273"/>
      <c r="D40" s="273"/>
      <c r="E40" s="273"/>
      <c r="F40" s="273"/>
      <c r="G40" s="31">
        <v>31</v>
      </c>
      <c r="H40" s="54">
        <f>H39+H38+H37+H36</f>
        <v>0</v>
      </c>
      <c r="I40" s="54">
        <f>I39+I38+I37+I36</f>
        <v>1472356</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-699384</v>
      </c>
      <c r="I45" s="53">
        <v>-998892</v>
      </c>
    </row>
    <row r="46" spans="1:9" ht="22.9" customHeight="1" x14ac:dyDescent="0.2">
      <c r="A46" s="273" t="s">
        <v>297</v>
      </c>
      <c r="B46" s="273"/>
      <c r="C46" s="273"/>
      <c r="D46" s="273"/>
      <c r="E46" s="273"/>
      <c r="F46" s="273"/>
      <c r="G46" s="31">
        <v>37</v>
      </c>
      <c r="H46" s="54">
        <f>H45+H44+H43+H42+H41</f>
        <v>-699384</v>
      </c>
      <c r="I46" s="54">
        <f>I45+I44+I43+I42+I41</f>
        <v>-998892</v>
      </c>
    </row>
    <row r="47" spans="1:9" ht="25.9" customHeight="1" x14ac:dyDescent="0.2">
      <c r="A47" s="282" t="s">
        <v>298</v>
      </c>
      <c r="B47" s="282"/>
      <c r="C47" s="282"/>
      <c r="D47" s="282"/>
      <c r="E47" s="282"/>
      <c r="F47" s="282"/>
      <c r="G47" s="31">
        <v>38</v>
      </c>
      <c r="H47" s="54">
        <f>H46+H40</f>
        <v>-699384</v>
      </c>
      <c r="I47" s="54">
        <f>I46+I40</f>
        <v>473464</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-385721</v>
      </c>
      <c r="I49" s="54">
        <f>I19+I34+I47+I48</f>
        <v>-837588</v>
      </c>
    </row>
    <row r="50" spans="1:9" x14ac:dyDescent="0.2">
      <c r="A50" s="283" t="s">
        <v>258</v>
      </c>
      <c r="B50" s="283"/>
      <c r="C50" s="283"/>
      <c r="D50" s="283"/>
      <c r="E50" s="283"/>
      <c r="F50" s="283"/>
      <c r="G50" s="30">
        <v>41</v>
      </c>
      <c r="H50" s="53">
        <v>2409809</v>
      </c>
      <c r="I50" s="53">
        <v>861953</v>
      </c>
    </row>
    <row r="51" spans="1:9" ht="31.9" customHeight="1" x14ac:dyDescent="0.2">
      <c r="A51" s="278" t="s">
        <v>301</v>
      </c>
      <c r="B51" s="278"/>
      <c r="C51" s="278"/>
      <c r="D51" s="278"/>
      <c r="E51" s="278"/>
      <c r="F51" s="278"/>
      <c r="G51" s="32">
        <v>42</v>
      </c>
      <c r="H51" s="55">
        <f>H50+H49</f>
        <v>2024088</v>
      </c>
      <c r="I51" s="55">
        <f>I50+I49</f>
        <v>24365</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80" zoomScaleNormal="80" zoomScaleSheetLayoutView="80" workbookViewId="0">
      <selection activeCell="N16" sqref="N16"/>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43831</v>
      </c>
      <c r="F2" s="4" t="s">
        <v>0</v>
      </c>
      <c r="G2" s="10">
        <v>43921</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106168300</v>
      </c>
      <c r="I7" s="65">
        <v>0</v>
      </c>
      <c r="J7" s="65">
        <v>0</v>
      </c>
      <c r="K7" s="65">
        <v>1337847</v>
      </c>
      <c r="L7" s="65">
        <v>1337847</v>
      </c>
      <c r="M7" s="65">
        <v>0</v>
      </c>
      <c r="N7" s="65">
        <v>0</v>
      </c>
      <c r="O7" s="65">
        <v>25483553</v>
      </c>
      <c r="P7" s="65">
        <v>0</v>
      </c>
      <c r="Q7" s="65">
        <v>0</v>
      </c>
      <c r="R7" s="65">
        <v>0</v>
      </c>
      <c r="S7" s="65">
        <v>-96206860</v>
      </c>
      <c r="T7" s="65">
        <v>-360706</v>
      </c>
      <c r="U7" s="66">
        <f>H7+I7+J7+K7-L7+M7+N7+O7+P7+Q7+R7+S7+T7</f>
        <v>35084287</v>
      </c>
      <c r="V7" s="65">
        <v>0</v>
      </c>
      <c r="W7" s="66">
        <f>U7+V7</f>
        <v>35084287</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106168300</v>
      </c>
      <c r="I10" s="66">
        <f t="shared" ref="I10:W10" si="2">I7+I8+I9</f>
        <v>0</v>
      </c>
      <c r="J10" s="66">
        <f t="shared" si="2"/>
        <v>0</v>
      </c>
      <c r="K10" s="66">
        <f>K7+K8+K9</f>
        <v>1337847</v>
      </c>
      <c r="L10" s="66">
        <f t="shared" si="2"/>
        <v>1337847</v>
      </c>
      <c r="M10" s="66">
        <f t="shared" si="2"/>
        <v>0</v>
      </c>
      <c r="N10" s="66">
        <f t="shared" si="2"/>
        <v>0</v>
      </c>
      <c r="O10" s="66">
        <f t="shared" si="2"/>
        <v>25483553</v>
      </c>
      <c r="P10" s="66">
        <f t="shared" si="2"/>
        <v>0</v>
      </c>
      <c r="Q10" s="66">
        <f t="shared" si="2"/>
        <v>0</v>
      </c>
      <c r="R10" s="66">
        <f t="shared" si="2"/>
        <v>0</v>
      </c>
      <c r="S10" s="66">
        <f t="shared" si="2"/>
        <v>-96206860</v>
      </c>
      <c r="T10" s="66">
        <f t="shared" si="2"/>
        <v>-360706</v>
      </c>
      <c r="U10" s="66">
        <f t="shared" si="2"/>
        <v>35084287</v>
      </c>
      <c r="V10" s="66">
        <f t="shared" si="2"/>
        <v>0</v>
      </c>
      <c r="W10" s="66">
        <f t="shared" si="2"/>
        <v>35084287</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106168300</v>
      </c>
      <c r="I29" s="68">
        <f t="shared" ref="I29:W29" si="5">SUM(I10:I28)</f>
        <v>0</v>
      </c>
      <c r="J29" s="68">
        <f t="shared" si="5"/>
        <v>0</v>
      </c>
      <c r="K29" s="68">
        <f t="shared" si="5"/>
        <v>1337847</v>
      </c>
      <c r="L29" s="68">
        <f t="shared" si="5"/>
        <v>1337847</v>
      </c>
      <c r="M29" s="68">
        <f t="shared" si="5"/>
        <v>0</v>
      </c>
      <c r="N29" s="68">
        <f t="shared" si="5"/>
        <v>0</v>
      </c>
      <c r="O29" s="68">
        <f t="shared" si="5"/>
        <v>25483553</v>
      </c>
      <c r="P29" s="68">
        <f t="shared" si="5"/>
        <v>0</v>
      </c>
      <c r="Q29" s="68">
        <f t="shared" si="5"/>
        <v>0</v>
      </c>
      <c r="R29" s="68">
        <f t="shared" si="5"/>
        <v>0</v>
      </c>
      <c r="S29" s="68">
        <f t="shared" si="5"/>
        <v>-96206860</v>
      </c>
      <c r="T29" s="68">
        <f t="shared" si="5"/>
        <v>-360706</v>
      </c>
      <c r="U29" s="68">
        <f t="shared" si="5"/>
        <v>35084287</v>
      </c>
      <c r="V29" s="68">
        <f t="shared" si="5"/>
        <v>0</v>
      </c>
      <c r="W29" s="68">
        <f t="shared" si="5"/>
        <v>35084287</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f>+H29</f>
        <v>106168300</v>
      </c>
      <c r="I35" s="65">
        <f t="shared" ref="I35:S35" si="9">+I29</f>
        <v>0</v>
      </c>
      <c r="J35" s="65">
        <f t="shared" si="9"/>
        <v>0</v>
      </c>
      <c r="K35" s="65">
        <f t="shared" si="9"/>
        <v>1337847</v>
      </c>
      <c r="L35" s="65">
        <f t="shared" si="9"/>
        <v>1337847</v>
      </c>
      <c r="M35" s="65">
        <f t="shared" si="9"/>
        <v>0</v>
      </c>
      <c r="N35" s="65">
        <f t="shared" si="9"/>
        <v>0</v>
      </c>
      <c r="O35" s="65">
        <f t="shared" si="9"/>
        <v>25483553</v>
      </c>
      <c r="P35" s="65">
        <f t="shared" si="9"/>
        <v>0</v>
      </c>
      <c r="Q35" s="65">
        <f t="shared" si="9"/>
        <v>0</v>
      </c>
      <c r="R35" s="65">
        <f t="shared" si="9"/>
        <v>0</v>
      </c>
      <c r="S35" s="65">
        <f t="shared" si="9"/>
        <v>-96206860</v>
      </c>
      <c r="T35" s="65">
        <v>239273</v>
      </c>
      <c r="U35" s="69">
        <f t="shared" ref="U35:U37" si="10">H35+I35+J35+K35-L35+M35+N35+O35+P35+Q35+R35+S35+T35</f>
        <v>35684266</v>
      </c>
      <c r="V35" s="65">
        <v>0</v>
      </c>
      <c r="W35" s="69">
        <f t="shared" ref="W35:W37" si="11">U35+V35</f>
        <v>35684266</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04" t="s">
        <v>378</v>
      </c>
      <c r="B38" s="304"/>
      <c r="C38" s="304"/>
      <c r="D38" s="304"/>
      <c r="E38" s="304"/>
      <c r="F38" s="304"/>
      <c r="G38" s="6">
        <v>30</v>
      </c>
      <c r="H38" s="69">
        <f>H35+H36+H37</f>
        <v>106168300</v>
      </c>
      <c r="I38" s="69">
        <f t="shared" ref="I38:W38" si="12">I35+I36+I37</f>
        <v>0</v>
      </c>
      <c r="J38" s="69">
        <f t="shared" si="12"/>
        <v>0</v>
      </c>
      <c r="K38" s="69">
        <f t="shared" si="12"/>
        <v>1337847</v>
      </c>
      <c r="L38" s="69">
        <f t="shared" si="12"/>
        <v>1337847</v>
      </c>
      <c r="M38" s="69">
        <f t="shared" si="12"/>
        <v>0</v>
      </c>
      <c r="N38" s="69">
        <f t="shared" si="12"/>
        <v>0</v>
      </c>
      <c r="O38" s="69">
        <f t="shared" si="12"/>
        <v>25483553</v>
      </c>
      <c r="P38" s="69">
        <f t="shared" si="12"/>
        <v>0</v>
      </c>
      <c r="Q38" s="69">
        <f t="shared" si="12"/>
        <v>0</v>
      </c>
      <c r="R38" s="69">
        <f t="shared" si="12"/>
        <v>0</v>
      </c>
      <c r="S38" s="69">
        <f t="shared" si="12"/>
        <v>-96206860</v>
      </c>
      <c r="T38" s="69">
        <f t="shared" si="12"/>
        <v>239273</v>
      </c>
      <c r="U38" s="69">
        <f t="shared" si="12"/>
        <v>35684266</v>
      </c>
      <c r="V38" s="69">
        <f t="shared" si="12"/>
        <v>0</v>
      </c>
      <c r="W38" s="69">
        <f t="shared" si="12"/>
        <v>35684266</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-123325</v>
      </c>
      <c r="U39" s="69">
        <f t="shared" ref="U39:U56" si="13">H39+I39+J39+K39-L39+M39+N39+O39+P39+Q39+R39+S39+T39</f>
        <v>-123325</v>
      </c>
      <c r="V39" s="65">
        <v>0</v>
      </c>
      <c r="W39" s="69">
        <f t="shared" ref="W39:W56" si="14">U39+V39</f>
        <v>-123325</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239273</v>
      </c>
      <c r="T55" s="65">
        <v>-239273</v>
      </c>
      <c r="U55" s="69">
        <f t="shared" si="13"/>
        <v>0</v>
      </c>
      <c r="V55" s="65">
        <v>0</v>
      </c>
      <c r="W55" s="69">
        <f t="shared" si="14"/>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13" t="s">
        <v>379</v>
      </c>
      <c r="B57" s="313"/>
      <c r="C57" s="313"/>
      <c r="D57" s="313"/>
      <c r="E57" s="313"/>
      <c r="F57" s="313"/>
      <c r="G57" s="9">
        <v>49</v>
      </c>
      <c r="H57" s="70">
        <f>SUM(H38:H56)</f>
        <v>106168300</v>
      </c>
      <c r="I57" s="70">
        <f t="shared" ref="I57:W57" si="15">SUM(I38:I56)</f>
        <v>0</v>
      </c>
      <c r="J57" s="70">
        <f t="shared" si="15"/>
        <v>0</v>
      </c>
      <c r="K57" s="70">
        <f t="shared" si="15"/>
        <v>1337847</v>
      </c>
      <c r="L57" s="70">
        <f t="shared" si="15"/>
        <v>1337847</v>
      </c>
      <c r="M57" s="70">
        <f t="shared" si="15"/>
        <v>0</v>
      </c>
      <c r="N57" s="70">
        <f t="shared" si="15"/>
        <v>0</v>
      </c>
      <c r="O57" s="70">
        <f t="shared" si="15"/>
        <v>25483553</v>
      </c>
      <c r="P57" s="70">
        <f t="shared" si="15"/>
        <v>0</v>
      </c>
      <c r="Q57" s="70">
        <f t="shared" si="15"/>
        <v>0</v>
      </c>
      <c r="R57" s="70">
        <f t="shared" si="15"/>
        <v>0</v>
      </c>
      <c r="S57" s="70">
        <f t="shared" si="15"/>
        <v>-95967587</v>
      </c>
      <c r="T57" s="70">
        <f t="shared" si="15"/>
        <v>-123325</v>
      </c>
      <c r="U57" s="70">
        <f t="shared" si="15"/>
        <v>35560941</v>
      </c>
      <c r="V57" s="70">
        <f t="shared" si="15"/>
        <v>0</v>
      </c>
      <c r="W57" s="70">
        <f t="shared" si="15"/>
        <v>35560941</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0</v>
      </c>
      <c r="Q59" s="69">
        <f t="shared" si="16"/>
        <v>0</v>
      </c>
      <c r="R59" s="69">
        <f t="shared" si="16"/>
        <v>0</v>
      </c>
      <c r="S59" s="69">
        <f t="shared" si="16"/>
        <v>0</v>
      </c>
      <c r="T59" s="69">
        <f t="shared" si="16"/>
        <v>0</v>
      </c>
      <c r="U59" s="69">
        <f t="shared" si="16"/>
        <v>0</v>
      </c>
      <c r="V59" s="69">
        <f t="shared" si="16"/>
        <v>0</v>
      </c>
      <c r="W59" s="69">
        <f t="shared" si="16"/>
        <v>0</v>
      </c>
    </row>
    <row r="60" spans="1:23" ht="27.75" customHeight="1" x14ac:dyDescent="0.2">
      <c r="A60" s="311" t="s">
        <v>353</v>
      </c>
      <c r="B60" s="311"/>
      <c r="C60" s="311"/>
      <c r="D60" s="311"/>
      <c r="E60" s="311"/>
      <c r="F60" s="311"/>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0</v>
      </c>
      <c r="Q60" s="69">
        <f t="shared" si="17"/>
        <v>0</v>
      </c>
      <c r="R60" s="69">
        <f t="shared" si="17"/>
        <v>0</v>
      </c>
      <c r="S60" s="69">
        <f t="shared" si="17"/>
        <v>0</v>
      </c>
      <c r="T60" s="69">
        <f t="shared" si="17"/>
        <v>-123325</v>
      </c>
      <c r="U60" s="69">
        <f t="shared" si="17"/>
        <v>-123325</v>
      </c>
      <c r="V60" s="69">
        <f t="shared" si="17"/>
        <v>0</v>
      </c>
      <c r="W60" s="69">
        <f t="shared" si="17"/>
        <v>-123325</v>
      </c>
    </row>
    <row r="61" spans="1:23" ht="29.25" customHeight="1" x14ac:dyDescent="0.2">
      <c r="A61" s="312" t="s">
        <v>354</v>
      </c>
      <c r="B61" s="312"/>
      <c r="C61" s="312"/>
      <c r="D61" s="312"/>
      <c r="E61" s="312"/>
      <c r="F61" s="312"/>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239273</v>
      </c>
      <c r="T61" s="70">
        <f t="shared" si="18"/>
        <v>-239273</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39370078740157483" bottom="0.39370078740157483" header="0" footer="0"/>
  <pageSetup paperSize="8" scale="6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M25" sqref="M25"/>
    </sheetView>
  </sheetViews>
  <sheetFormatPr defaultRowHeight="12.75" x14ac:dyDescent="0.2"/>
  <sheetData>
    <row r="1" spans="1:9" x14ac:dyDescent="0.2">
      <c r="A1" s="314" t="s">
        <v>452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openxmlformats.org/package/2006/metadata/core-properties"/>
    <ds:schemaRef ds:uri="http://www.w3.org/XML/1998/namespace"/>
    <ds:schemaRef ds:uri="http://purl.org/dc/elements/1.1/"/>
    <ds:schemaRef ds:uri="d8745bc5-821e-4205-946a-621c2da728c8"/>
    <ds:schemaRef ds:uri="http://schemas.microsoft.com/office/2006/documentManagement/types"/>
    <ds:schemaRef ds:uri="22baa3bd-a2fa-4ea9-9ebb-3a9c6a55952b"/>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odadiv</cp:lastModifiedBy>
  <cp:lastPrinted>2020-05-28T14:22:52Z</cp:lastPrinted>
  <dcterms:created xsi:type="dcterms:W3CDTF">2008-10-17T11:51:54Z</dcterms:created>
  <dcterms:modified xsi:type="dcterms:W3CDTF">2020-05-29T08:38:54Z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