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C:\Users\marijaci\AppData\Local\Microsoft\Windows\INetCache\Content.Outlook\8R359CY7\"/>
    </mc:Choice>
  </mc:AlternateContent>
  <xr:revisionPtr revIDLastSave="0" documentId="13_ncr:1_{DBB0EB3B-973A-4166-8175-2105F79F8AF6}"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6" l="1"/>
  <c r="K23" i="26"/>
  <c r="K22" i="26"/>
  <c r="J13" i="26"/>
  <c r="J10" i="26"/>
  <c r="J23" i="26"/>
  <c r="J22" i="26"/>
  <c r="I131" i="18" l="1"/>
  <c r="I93" i="18"/>
  <c r="I59" i="18"/>
  <c r="I125" i="18"/>
  <c r="I127" i="18"/>
  <c r="H45"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W40" i="22"/>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38" i="18"/>
  <c r="H27" i="18"/>
  <c r="H17" i="18"/>
  <c r="H10" i="18"/>
  <c r="H63" i="22"/>
  <c r="H61" i="22"/>
  <c r="H62" i="22" s="1"/>
  <c r="H34" i="22"/>
  <c r="H32" i="22"/>
  <c r="H33" i="22" s="1"/>
  <c r="K10" i="22"/>
  <c r="H44" i="18" l="1"/>
  <c r="H42" i="20"/>
  <c r="H55" i="20"/>
  <c r="H9" i="18"/>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9" i="22" s="1"/>
  <c r="V59" i="22" s="1"/>
  <c r="U10" i="22"/>
  <c r="U30"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I39" i="22"/>
  <c r="I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<sst xmlns="http://schemas.openxmlformats.org/spreadsheetml/2006/main" count="535" uniqueCount="469">
  <si>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</si>
  <si>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</si>
  <si>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</si>
  <si>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</si>
  <si>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</si>
  <si>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</si>
  <si>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</si>
  <si>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</si>
  <si>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</si>
  <si>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</si>
  <si>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</si>
  <si>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</si>
  <si>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</si>
  <si>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</si>
  <si>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</si>
  <si>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</si>
  <si>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</si>
  <si>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</si>
  <si>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</si>
  <si>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</si>
  <si>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</si>
  <si>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</si>
  <si>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</si>
  <si>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</si>
  <si>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</si>
  <si>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</si>
  <si>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</si>
  <si>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</si>
  <si>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</si>
  <si>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</si>
  <si>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</si>
  <si>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</si>
  <si>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</si>
  <si>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</si>
  <si>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</si>
  <si>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</si>
  <si>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</si>
  <si>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</si>
  <si>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</si>
  <si>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</si>
  <si>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</si>
  <si>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</si>
  <si>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</si>
  <si>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</si>
  <si>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</si>
  <si>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</si>
  <si>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</si>
  <si>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</si>
  <si>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</si>
  <si>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</si>
  <si>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</si>
  <si>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</si>
  <si>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</si>
  <si>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</si>
  <si>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</si>
  <si>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</si>
  <si>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</si>
  <si>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</si>
  <si>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</si>
  <si>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</si>
  <si>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</si>
  <si>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</si>
  <si>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</si>
  <si>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</si>
  <si>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</si>
  <si>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</si>
  <si>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</si>
  <si>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</si>
  <si>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</si>
  <si>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</si>
  <si>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</si>
  <si>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</si>
  <si>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</si>
  <si>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</si>
  <si>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</si>
  <si>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</si>
  <si>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</si>
  <si>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</si>
  <si>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</si>
  <si>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</si>
  <si>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</si>
  <si>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</si>
  <si>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</si>
  <si>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</si>
  <si>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</si>
  <si>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</si>
  <si>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</si>
  <si>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</si>
  <si>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</si>
  <si>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</si>
  <si>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</si>
  <si>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</si>
  <si>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</si>
  <si>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</si>
  <si>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</si>
  <si>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</si>
  <si>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</si>
  <si>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</si>
  <si>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</si>
  <si>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</si>
  <si>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</si>
  <si>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</si>
  <si>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</si>
  <si>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</si>
  <si>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</si>
  <si>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</si>
  <si>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</si>
  <si>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</si>
  <si>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</si>
  <si>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</si>
  <si>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</si>
  <si>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</si>
  <si>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</si>
  <si>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</si>
  <si>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</si>
  <si>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</si>
  <si>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</si>
  <si>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</si>
  <si>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</si>
  <si>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</si>
  <si>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</si>
  <si>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</si>
  <si>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</si>
  <si>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</si>
  <si>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</si>
  <si>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</si>
  <si>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</si>
  <si>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</si>
  <si>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</si>
  <si>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</si>
  <si>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</si>
  <si>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</si>
  <si>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</si>
  <si>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</si>
  <si>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</si>
  <si>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</si>
  <si>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</si>
  <si>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</si>
  <si>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</si>
  <si>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</si>
  <si>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</si>
  <si>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</si>
  <si>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</si>
  <si>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</si>
  <si>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</si>
  <si>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</si>
  <si>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</si>
  <si>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</si>
  <si>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</si>
  <si>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</si>
  <si>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</si>
  <si>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</si>
  <si>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</si>
  <si>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</si>
  <si>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</si>
  <si>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</si>
  <si>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</si>
  <si>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</si>
  <si>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</si>
  <si>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</si>
  <si>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</si>
  <si>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</si>
  <si>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</si>
  <si>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</si>
  <si>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</si>
  <si>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</si>
  <si>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</si>
  <si>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</si>
  <si>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</si>
  <si>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</si>
  <si>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</si>
  <si>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</si>
  <si>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</si>
  <si>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</si>
  <si>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</si>
  <si>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</si>
  <si>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</si>
  <si>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</si>
  <si>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</si>
  <si>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</si>
  <si>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</si>
  <si>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</si>
  <si>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</si>
  <si>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</si>
  <si>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</si>
  <si>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</si>
  <si>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</si>
  <si>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</si>
  <si>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</si>
  <si>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</si>
  <si>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</si>
  <si>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</si>
  <si>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</si>
  <si>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</si>
  <si>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</si>
  <si>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</si>
  <si>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</si>
  <si>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</si>
  <si>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</si>
  <si>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</si>
  <si>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</si>
  <si>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</si>
  <si>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</si>
  <si>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</si>
  <si>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</si>
  <si>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</si>
  <si>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</si>
  <si>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</si>
  <si>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</si>
  <si>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</si>
  <si>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</si>
  <si>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</si>
  <si>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</si>
  <si>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</si>
  <si>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</si>
  <si>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</si>
  <si>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</si>
  <si>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</si>
  <si>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</si>
  <si>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</si>
  <si>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</si>
  <si>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</si>
  <si>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</si>
  <si>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</si>
  <si>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</si>
  <si>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</si>
  <si>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</si>
  <si>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</si>
  <si>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</si>
  <si>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</si>
  <si>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</si>
  <si>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</si>
  <si>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</si>
  <si>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</si>
  <si>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</si>
  <si>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</si>
  <si>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</si>
  <si>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</si>
  <si>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</si>
  <si>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</si>
  <si>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</si>
  <si>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</si>
  <si>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</si>
  <si>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</si>
  <si>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</si>
  <si>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</si>
  <si>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</si>
  <si>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</si>
  <si>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</si>
  <si>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</si>
  <si>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</si>
  <si>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</si>
  <si>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</si>
  <si>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</si>
  <si>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</si>
  <si>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</si>
  <si>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</si>
  <si>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</si>
  <si>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</si>
  <si>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</si>
  <si>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</si>
  <si>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</si>
  <si>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</si>
  <si>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</si>
  <si>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</si>
  <si>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</si>
  <si>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</si>
  <si>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</si>
  <si>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</si>
  <si>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</si>
  <si>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</si>
  <si>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</si>
  <si>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</si>
  <si>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</si>
  <si>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</si>
  <si>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</si>
  <si>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</si>
  <si>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</si>
  <si>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</si>
  <si>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</si>
  <si>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</si>
  <si>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</si>
  <si>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</si>
  <si>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</si>
  <si>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</si>
  <si>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</si>
  <si>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</si>
  <si>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</si>
  <si>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</si>
  <si>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</si>
  <si>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</si>
  <si>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</si>
  <si>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</si>
  <si>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</si>
  <si>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</si>
  <si>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</si>
  <si>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</si>
  <si>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</si>
  <si>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</si>
  <si>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</si>
  <si>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</si>
  <si>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</si>
  <si>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</si>
  <si>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</si>
  <si>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</si>
  <si>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</si>
  <si>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</si>
  <si>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</si>
  <si>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</si>
  <si>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</si>
  <si>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</si>
  <si>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</si>
  <si>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</si>
  <si>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</si>
  <si>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</si>
  <si>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</si>
  <si>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</si>
  <si>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</si>
  <si>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</si>
  <si>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</si>
  <si>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</si>
  <si>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</si>
  <si>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</si>
  <si>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</si>
  <si>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</si>
  <si>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</si>
  <si>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</si>
  <si>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</si>
  <si>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</si>
  <si>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</si>
  <si>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</si>
  <si>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</si>
  <si>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</si>
  <si>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</si>
  <si>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</si>
  <si>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</si>
  <si>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</si>
  <si>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</si>
  <si>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</si>
  <si>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</si>
  <si>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</si>
  <si>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</si>
  <si>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</si>
  <si>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</si>
  <si>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</si>
  <si>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</si>
  <si>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</si>
  <si>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</si>
  <si>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</si>
  <si>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</si>
  <si>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</si>
  <si>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</si>
  <si>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</si>
  <si>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</si>
  <si>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</si>
  <si>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</si>
  <si>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</si>
  <si>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</si>
  <si>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</si>
  <si>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</si>
  <si>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</si>
  <si>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</si>
  <si>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</si>
  <si>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</si>
  <si>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</si>
  <si>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</si>
  <si>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</si>
  <si>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</si>
  <si>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</si>
  <si>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</si>
  <si>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</si>
  <si>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</si>
  <si>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</si>
  <si>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</si>
  <si>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</si>
  <si>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</si>
  <si>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</si>
  <si>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</si>
  <si>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</si>
  <si>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</si>
  <si>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</si>
  <si>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</si>
  <si>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</si>
  <si>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</si>
  <si>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</si>
  <si>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</si>
  <si>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</si>
  <si>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</si>
  <si>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</si>
  <si>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</si>
  <si>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</si>
  <si>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</si>
  <si>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</si>
  <si>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</si>
  <si>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</si>
  <si>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</si>
  <si>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</si>
  <si>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</si>
  <si>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</si>
  <si>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</si>
  <si>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</si>
  <si>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</si>
  <si>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</si>
  <si>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</si>
  <si>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</si>
  <si>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</si>
  <si>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</si>
  <si>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</si>
  <si>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</si>
  <si>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</si>
  <si>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</si>
  <si>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</si>
  <si>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</si>
  <si>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</si>
  <si>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</si>
  <si>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</si>
  <si>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</si>
  <si>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</si>
  <si>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</si>
  <si>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</si>
  <si>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</si>
  <si>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</si>
  <si>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</si>
  <si>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</si>
  <si>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</si>
  <si>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</si>
  <si>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</si>
  <si>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</si>
  <si>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</si>
  <si>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</si>
  <si>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</si>
  <si>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</si>
  <si>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</si>
  <si>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</si>
  <si>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</si>
  <si>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</si>
  <si>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</si>
  <si>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</si>
  <si>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</si>
  <si>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</si>
  <si>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</si>
  <si>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</si>
  <si>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</si>
  <si>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</si>
  <si>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</si>
  <si>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</si>
  <si>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</si>
  <si>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</si>
  <si>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01453157</t>
  </si>
  <si>
    <t>HR</t>
  </si>
  <si>
    <t>080304753</t>
  </si>
  <si>
    <t>83180487843</t>
  </si>
  <si>
    <t>594</t>
  </si>
  <si>
    <t>74780000U05HYT3PJU04</t>
  </si>
  <si>
    <t>VJESNIK d.d.u likvidaciji</t>
  </si>
  <si>
    <t>ZAGREB</t>
  </si>
  <si>
    <t>SLAVONSKA AVENIJA 4</t>
  </si>
  <si>
    <t>racunovodstvo@vjesnik.hr</t>
  </si>
  <si>
    <t>www.vjesnik.hr</t>
  </si>
  <si>
    <t>Obveznik:VJESNIK d.d. u likvidaciji</t>
  </si>
  <si>
    <t>Obveznik: VJESNIK d.d. u likvidaciji</t>
  </si>
  <si>
    <t>Obveznik:  VJESNIK d.d. u likvidaciji</t>
  </si>
  <si>
    <t>PRO FORTIS d.o.o.</t>
  </si>
  <si>
    <t>Marija Cindrić</t>
  </si>
  <si>
    <t>racunovodstvo@profortis.hr</t>
  </si>
  <si>
    <t>01/3030-677</t>
  </si>
  <si>
    <t>stanje na dan 30.06.2024.</t>
  </si>
  <si>
    <t>u razdoblju 1.1.2024.do 30.6.2024.</t>
  </si>
  <si>
    <t>u razdoblju 1.1.2024. do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</si>
</sst>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C56" sqref="C56:J56"/>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45292</v>
      </c>
      <c r="F4" s="133"/>
      <c r="G4" s="86" t="s">
        <v>0</v>
      </c>
      <c r="H4" s="132">
        <v>45473</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328</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330</v>
      </c>
      <c r="B10" s="145"/>
      <c r="C10" s="145"/>
      <c r="D10" s="145"/>
      <c r="E10" s="145"/>
      <c r="F10" s="145"/>
      <c r="G10" s="145"/>
      <c r="H10" s="145"/>
      <c r="I10" s="145"/>
      <c r="J10" s="95"/>
    </row>
    <row r="11" spans="1:20" ht="24.6" customHeight="1" x14ac:dyDescent="0.25">
      <c r="A11" s="146" t="s">
        <v>309</v>
      </c>
      <c r="B11" s="147"/>
      <c r="C11" s="139" t="s">
        <v>448</v>
      </c>
      <c r="D11" s="140"/>
      <c r="E11" s="96"/>
      <c r="F11" s="148" t="s">
        <v>331</v>
      </c>
      <c r="G11" s="138"/>
      <c r="H11" s="149" t="s">
        <v>449</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450</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451</v>
      </c>
      <c r="D15" s="140"/>
      <c r="E15" s="157"/>
      <c r="F15" s="158"/>
      <c r="G15" s="101" t="s">
        <v>332</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333</v>
      </c>
      <c r="C17" s="139" t="s">
        <v>452</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454</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455</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456</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457</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458</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8</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335</v>
      </c>
      <c r="D31" s="163" t="s">
        <v>334</v>
      </c>
      <c r="E31" s="164"/>
      <c r="F31" s="164"/>
      <c r="G31" s="164"/>
      <c r="H31" s="77"/>
      <c r="I31" s="109" t="s">
        <v>335</v>
      </c>
      <c r="J31" s="110" t="s">
        <v>336</v>
      </c>
    </row>
    <row r="32" spans="1:10" x14ac:dyDescent="0.25">
      <c r="A32" s="146"/>
      <c r="B32" s="153"/>
      <c r="C32" s="111"/>
      <c r="D32" s="86"/>
      <c r="E32" s="158"/>
      <c r="F32" s="158"/>
      <c r="G32" s="158"/>
      <c r="H32" s="158"/>
      <c r="I32" s="107"/>
      <c r="J32" s="108"/>
    </row>
    <row r="33" spans="1:10" x14ac:dyDescent="0.25">
      <c r="A33" s="146" t="s">
        <v>326</v>
      </c>
      <c r="B33" s="153"/>
      <c r="C33" s="44" t="s">
        <v>338</v>
      </c>
      <c r="D33" s="163" t="s">
        <v>337</v>
      </c>
      <c r="E33" s="164"/>
      <c r="F33" s="164"/>
      <c r="G33" s="164"/>
      <c r="H33" s="104"/>
      <c r="I33" s="109" t="s">
        <v>338</v>
      </c>
      <c r="J33" s="110" t="s">
        <v>339</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340</v>
      </c>
    </row>
    <row r="49" spans="1:10" x14ac:dyDescent="0.25">
      <c r="A49" s="114"/>
      <c r="B49" s="105"/>
      <c r="C49" s="105"/>
      <c r="D49" s="77"/>
      <c r="E49" s="143"/>
      <c r="F49" s="143"/>
      <c r="G49" s="169"/>
      <c r="H49" s="169"/>
      <c r="I49" s="77"/>
      <c r="J49" s="115" t="s">
        <v>341</v>
      </c>
    </row>
    <row r="50" spans="1:10" ht="14.45" customHeight="1" x14ac:dyDescent="0.25">
      <c r="A50" s="137" t="s">
        <v>319</v>
      </c>
      <c r="B50" s="148"/>
      <c r="C50" s="149" t="s">
        <v>340</v>
      </c>
      <c r="D50" s="150"/>
      <c r="E50" s="174" t="s">
        <v>342</v>
      </c>
      <c r="F50" s="175"/>
      <c r="G50" s="154" t="s">
        <v>462</v>
      </c>
      <c r="H50" s="155"/>
      <c r="I50" s="155"/>
      <c r="J50" s="156"/>
    </row>
    <row r="51" spans="1:10" x14ac:dyDescent="0.25">
      <c r="A51" s="114"/>
      <c r="B51" s="105"/>
      <c r="C51" s="169"/>
      <c r="D51" s="169"/>
      <c r="E51" s="143"/>
      <c r="F51" s="143"/>
      <c r="G51" s="176" t="s">
        <v>343</v>
      </c>
      <c r="H51" s="176"/>
      <c r="I51" s="176"/>
      <c r="J51" s="91"/>
    </row>
    <row r="52" spans="1:10" ht="13.9" customHeight="1" x14ac:dyDescent="0.25">
      <c r="A52" s="137" t="s">
        <v>320</v>
      </c>
      <c r="B52" s="148"/>
      <c r="C52" s="154" t="s">
        <v>463</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465</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60" t="s">
        <v>464</v>
      </c>
      <c r="D56" s="161"/>
      <c r="E56" s="161"/>
      <c r="F56" s="161"/>
      <c r="G56" s="161"/>
      <c r="H56" s="161"/>
      <c r="I56" s="161"/>
      <c r="J56" s="162"/>
    </row>
    <row r="57" spans="1:10" x14ac:dyDescent="0.25">
      <c r="A57" s="98"/>
      <c r="B57" s="77"/>
      <c r="C57" s="77"/>
      <c r="D57" s="77"/>
      <c r="E57" s="143"/>
      <c r="F57" s="143"/>
      <c r="G57" s="143"/>
      <c r="H57" s="143"/>
      <c r="I57" s="77"/>
      <c r="J57" s="100"/>
    </row>
    <row r="58" spans="1:10" x14ac:dyDescent="0.25">
      <c r="A58" s="137" t="s">
        <v>344</v>
      </c>
      <c r="B58" s="148"/>
      <c r="C58" s="177"/>
      <c r="D58" s="178"/>
      <c r="E58" s="178"/>
      <c r="F58" s="178"/>
      <c r="G58" s="178"/>
      <c r="H58" s="178"/>
      <c r="I58" s="178"/>
      <c r="J58" s="179"/>
    </row>
    <row r="59" spans="1:10" ht="14.45" customHeight="1" x14ac:dyDescent="0.25">
      <c r="A59" s="98"/>
      <c r="B59" s="77"/>
      <c r="C59" s="180" t="s">
        <v>345</v>
      </c>
      <c r="D59" s="180"/>
      <c r="E59" s="180"/>
      <c r="F59" s="180"/>
      <c r="G59" s="77"/>
      <c r="H59" s="77"/>
      <c r="I59" s="77"/>
      <c r="J59" s="100"/>
    </row>
    <row r="60" spans="1:10" x14ac:dyDescent="0.25">
      <c r="A60" s="137" t="s">
        <v>346</v>
      </c>
      <c r="B60" s="148"/>
      <c r="C60" s="177"/>
      <c r="D60" s="178"/>
      <c r="E60" s="178"/>
      <c r="F60" s="178"/>
      <c r="G60" s="178"/>
      <c r="H60" s="178"/>
      <c r="I60" s="178"/>
      <c r="J60" s="179"/>
    </row>
    <row r="61" spans="1:10" ht="14.45" customHeight="1" x14ac:dyDescent="0.25">
      <c r="A61" s="116"/>
      <c r="B61" s="117"/>
      <c r="C61" s="181" t="s">
        <v>347</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showGridLines="0" view="pageBreakPreview" zoomScale="110" zoomScaleNormal="100" zoomScaleSheetLayoutView="110" workbookViewId="0">
      <selection activeCell="A2" sqref="A2:I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10" x14ac:dyDescent="0.2">
      <c r="A1" s="185" t="s">
        <v>1</v>
      </c>
      <c r="B1" s="186"/>
      <c r="C1" s="186"/>
      <c r="D1" s="186"/>
      <c r="E1" s="186"/>
      <c r="F1" s="186"/>
      <c r="G1" s="186"/>
      <c r="H1" s="186"/>
      <c r="I1" s="186"/>
    </row>
    <row r="2" spans="1:10" x14ac:dyDescent="0.2">
      <c r="A2" s="187" t="s">
        <v>466</v>
      </c>
      <c r="B2" s="188"/>
      <c r="C2" s="188"/>
      <c r="D2" s="188"/>
      <c r="E2" s="188"/>
      <c r="F2" s="188"/>
      <c r="G2" s="188"/>
      <c r="H2" s="188"/>
      <c r="I2" s="188"/>
    </row>
    <row r="3" spans="1:10" x14ac:dyDescent="0.2">
      <c r="A3" s="189" t="s">
        <v>447</v>
      </c>
      <c r="B3" s="189"/>
      <c r="C3" s="189"/>
      <c r="D3" s="189"/>
      <c r="E3" s="189"/>
      <c r="F3" s="189"/>
      <c r="G3" s="189"/>
      <c r="H3" s="189"/>
      <c r="I3" s="189"/>
    </row>
    <row r="4" spans="1:10" x14ac:dyDescent="0.2">
      <c r="A4" s="190" t="s">
        <v>459</v>
      </c>
      <c r="B4" s="191"/>
      <c r="C4" s="191"/>
      <c r="D4" s="191"/>
      <c r="E4" s="191"/>
      <c r="F4" s="191"/>
      <c r="G4" s="191"/>
      <c r="H4" s="191"/>
      <c r="I4" s="192"/>
    </row>
    <row r="5" spans="1:10" ht="45" x14ac:dyDescent="0.2">
      <c r="A5" s="195" t="s">
        <v>2</v>
      </c>
      <c r="B5" s="196"/>
      <c r="C5" s="196"/>
      <c r="D5" s="196"/>
      <c r="E5" s="196"/>
      <c r="F5" s="196"/>
      <c r="G5" s="124" t="s">
        <v>101</v>
      </c>
      <c r="H5" s="10" t="s">
        <v>296</v>
      </c>
      <c r="I5" s="10" t="s">
        <v>297</v>
      </c>
    </row>
    <row r="6" spans="1:10" x14ac:dyDescent="0.2">
      <c r="A6" s="193">
        <v>1</v>
      </c>
      <c r="B6" s="194"/>
      <c r="C6" s="194"/>
      <c r="D6" s="194"/>
      <c r="E6" s="194"/>
      <c r="F6" s="194"/>
      <c r="G6" s="123">
        <v>2</v>
      </c>
      <c r="H6" s="10">
        <v>3</v>
      </c>
      <c r="I6" s="10">
        <v>4</v>
      </c>
    </row>
    <row r="7" spans="1:10" x14ac:dyDescent="0.2">
      <c r="A7" s="197"/>
      <c r="B7" s="197"/>
      <c r="C7" s="197"/>
      <c r="D7" s="197"/>
      <c r="E7" s="197"/>
      <c r="F7" s="197"/>
      <c r="G7" s="197"/>
      <c r="H7" s="197"/>
      <c r="I7" s="197"/>
    </row>
    <row r="8" spans="1:10" ht="12.75" customHeight="1" x14ac:dyDescent="0.2">
      <c r="A8" s="198" t="s">
        <v>4</v>
      </c>
      <c r="B8" s="198"/>
      <c r="C8" s="198"/>
      <c r="D8" s="198"/>
      <c r="E8" s="198"/>
      <c r="F8" s="198"/>
      <c r="G8" s="11">
        <v>1</v>
      </c>
      <c r="H8" s="18">
        <v>0</v>
      </c>
      <c r="I8" s="18">
        <v>0</v>
      </c>
    </row>
    <row r="9" spans="1:10" ht="12.75" customHeight="1" x14ac:dyDescent="0.2">
      <c r="A9" s="184" t="s">
        <v>302</v>
      </c>
      <c r="B9" s="184"/>
      <c r="C9" s="184"/>
      <c r="D9" s="184"/>
      <c r="E9" s="184"/>
      <c r="F9" s="184"/>
      <c r="G9" s="12">
        <v>2</v>
      </c>
      <c r="H9" s="120">
        <f>H10+H17+H27+H38+H43</f>
        <v>0</v>
      </c>
      <c r="I9" s="120">
        <f>I10+I17+I27+I38+I43</f>
        <v>0</v>
      </c>
    </row>
    <row r="10" spans="1:10" ht="12.75" customHeight="1" x14ac:dyDescent="0.2">
      <c r="A10" s="183" t="s">
        <v>5</v>
      </c>
      <c r="B10" s="183"/>
      <c r="C10" s="183"/>
      <c r="D10" s="183"/>
      <c r="E10" s="183"/>
      <c r="F10" s="183"/>
      <c r="G10" s="12">
        <v>3</v>
      </c>
      <c r="H10" s="120">
        <f>H11+H12+H13+H14+H15+H16</f>
        <v>0</v>
      </c>
      <c r="I10" s="120">
        <f>I11+I12+I13+I14+I15+I16</f>
        <v>0</v>
      </c>
    </row>
    <row r="11" spans="1:10" ht="12.75" customHeight="1" x14ac:dyDescent="0.2">
      <c r="A11" s="182" t="s">
        <v>6</v>
      </c>
      <c r="B11" s="182"/>
      <c r="C11" s="182"/>
      <c r="D11" s="182"/>
      <c r="E11" s="182"/>
      <c r="F11" s="182"/>
      <c r="G11" s="11">
        <v>4</v>
      </c>
      <c r="H11" s="18">
        <v>0</v>
      </c>
      <c r="I11" s="18">
        <v>0</v>
      </c>
    </row>
    <row r="12" spans="1:10" ht="22.9" customHeight="1" x14ac:dyDescent="0.2">
      <c r="A12" s="182" t="s">
        <v>7</v>
      </c>
      <c r="B12" s="182"/>
      <c r="C12" s="182"/>
      <c r="D12" s="182"/>
      <c r="E12" s="182"/>
      <c r="F12" s="182"/>
      <c r="G12" s="11">
        <v>5</v>
      </c>
      <c r="H12" s="18">
        <v>0</v>
      </c>
      <c r="I12" s="18">
        <v>0</v>
      </c>
      <c r="J12" s="122"/>
    </row>
    <row r="13" spans="1:10" ht="12.75" customHeight="1" x14ac:dyDescent="0.2">
      <c r="A13" s="182" t="s">
        <v>8</v>
      </c>
      <c r="B13" s="182"/>
      <c r="C13" s="182"/>
      <c r="D13" s="182"/>
      <c r="E13" s="182"/>
      <c r="F13" s="182"/>
      <c r="G13" s="11">
        <v>6</v>
      </c>
      <c r="H13" s="18">
        <v>0</v>
      </c>
      <c r="I13" s="18">
        <v>0</v>
      </c>
    </row>
    <row r="14" spans="1:10" ht="12.75" customHeight="1" x14ac:dyDescent="0.2">
      <c r="A14" s="182" t="s">
        <v>9</v>
      </c>
      <c r="B14" s="182"/>
      <c r="C14" s="182"/>
      <c r="D14" s="182"/>
      <c r="E14" s="182"/>
      <c r="F14" s="182"/>
      <c r="G14" s="11">
        <v>7</v>
      </c>
      <c r="H14" s="18">
        <v>0</v>
      </c>
      <c r="I14" s="18">
        <v>0</v>
      </c>
    </row>
    <row r="15" spans="1:10" ht="12.75" customHeight="1" x14ac:dyDescent="0.2">
      <c r="A15" s="182" t="s">
        <v>10</v>
      </c>
      <c r="B15" s="182"/>
      <c r="C15" s="182"/>
      <c r="D15" s="182"/>
      <c r="E15" s="182"/>
      <c r="F15" s="182"/>
      <c r="G15" s="11">
        <v>8</v>
      </c>
      <c r="H15" s="18">
        <v>0</v>
      </c>
      <c r="I15" s="18">
        <v>0</v>
      </c>
    </row>
    <row r="16" spans="1:10"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0</v>
      </c>
      <c r="I17" s="120">
        <f>I18+I19+I20+I21+I22+I23+I24+I25+I26</f>
        <v>0</v>
      </c>
    </row>
    <row r="18" spans="1:9" ht="12.75" customHeight="1" x14ac:dyDescent="0.2">
      <c r="A18" s="182" t="s">
        <v>13</v>
      </c>
      <c r="B18" s="182"/>
      <c r="C18" s="182"/>
      <c r="D18" s="182"/>
      <c r="E18" s="182"/>
      <c r="F18" s="182"/>
      <c r="G18" s="11">
        <v>11</v>
      </c>
      <c r="H18" s="18">
        <v>0</v>
      </c>
      <c r="I18" s="18">
        <v>0</v>
      </c>
    </row>
    <row r="19" spans="1:9" ht="12.75" customHeight="1" x14ac:dyDescent="0.2">
      <c r="A19" s="182" t="s">
        <v>14</v>
      </c>
      <c r="B19" s="182"/>
      <c r="C19" s="182"/>
      <c r="D19" s="182"/>
      <c r="E19" s="182"/>
      <c r="F19" s="182"/>
      <c r="G19" s="11">
        <v>12</v>
      </c>
      <c r="H19" s="18">
        <v>0</v>
      </c>
      <c r="I19" s="18">
        <v>0</v>
      </c>
    </row>
    <row r="20" spans="1:9" ht="12.75" customHeight="1" x14ac:dyDescent="0.2">
      <c r="A20" s="182" t="s">
        <v>15</v>
      </c>
      <c r="B20" s="182"/>
      <c r="C20" s="182"/>
      <c r="D20" s="182"/>
      <c r="E20" s="182"/>
      <c r="F20" s="182"/>
      <c r="G20" s="11">
        <v>13</v>
      </c>
      <c r="H20" s="18">
        <v>0</v>
      </c>
      <c r="I20" s="18">
        <v>0</v>
      </c>
    </row>
    <row r="21" spans="1:9" ht="12.75" customHeight="1" x14ac:dyDescent="0.2">
      <c r="A21" s="182" t="s">
        <v>16</v>
      </c>
      <c r="B21" s="182"/>
      <c r="C21" s="182"/>
      <c r="D21" s="182"/>
      <c r="E21" s="182"/>
      <c r="F21" s="182"/>
      <c r="G21" s="11">
        <v>14</v>
      </c>
      <c r="H21" s="18">
        <v>0</v>
      </c>
      <c r="I21" s="18">
        <v>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0</v>
      </c>
      <c r="I24" s="18">
        <v>0</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0</v>
      </c>
      <c r="I26" s="18">
        <v>0</v>
      </c>
    </row>
    <row r="27" spans="1:9" ht="12.75" customHeight="1" x14ac:dyDescent="0.2">
      <c r="A27" s="183" t="s">
        <v>22</v>
      </c>
      <c r="B27" s="183"/>
      <c r="C27" s="183"/>
      <c r="D27" s="183"/>
      <c r="E27" s="183"/>
      <c r="F27" s="183"/>
      <c r="G27" s="12">
        <v>20</v>
      </c>
      <c r="H27" s="120">
        <f>SUM(H28:H37)</f>
        <v>0</v>
      </c>
      <c r="I27" s="120">
        <f>SUM(I28:I37)</f>
        <v>0</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3979488</v>
      </c>
      <c r="I44" s="120">
        <f>I45+I53+I60+I70</f>
        <v>4065774</v>
      </c>
    </row>
    <row r="45" spans="1:9" ht="12.75" customHeight="1" x14ac:dyDescent="0.2">
      <c r="A45" s="183" t="s">
        <v>39</v>
      </c>
      <c r="B45" s="183"/>
      <c r="C45" s="183"/>
      <c r="D45" s="183"/>
      <c r="E45" s="183"/>
      <c r="F45" s="183"/>
      <c r="G45" s="12">
        <v>38</v>
      </c>
      <c r="H45" s="120">
        <f>SUM(H46:H52)</f>
        <v>1520067</v>
      </c>
      <c r="I45" s="120">
        <f>SUM(I46:I52)</f>
        <v>1507941</v>
      </c>
    </row>
    <row r="46" spans="1:9" ht="12.75" customHeight="1" x14ac:dyDescent="0.2">
      <c r="A46" s="182" t="s">
        <v>40</v>
      </c>
      <c r="B46" s="182"/>
      <c r="C46" s="182"/>
      <c r="D46" s="182"/>
      <c r="E46" s="182"/>
      <c r="F46" s="182"/>
      <c r="G46" s="11">
        <v>39</v>
      </c>
      <c r="H46" s="18">
        <v>212260</v>
      </c>
      <c r="I46" s="18">
        <v>212260</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1307807</v>
      </c>
      <c r="I51" s="18">
        <v>1295681</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119318</v>
      </c>
      <c r="I53" s="120">
        <f>SUM(I54:I59)</f>
        <v>129270</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99677</v>
      </c>
      <c r="I56" s="18">
        <v>112426</v>
      </c>
    </row>
    <row r="57" spans="1:9" ht="12.75" customHeight="1" x14ac:dyDescent="0.2">
      <c r="A57" s="182" t="s">
        <v>51</v>
      </c>
      <c r="B57" s="182"/>
      <c r="C57" s="182"/>
      <c r="D57" s="182"/>
      <c r="E57" s="182"/>
      <c r="F57" s="182"/>
      <c r="G57" s="11">
        <v>50</v>
      </c>
      <c r="H57" s="18">
        <v>0</v>
      </c>
      <c r="I57" s="18">
        <v>0</v>
      </c>
    </row>
    <row r="58" spans="1:9" ht="12.75" customHeight="1" x14ac:dyDescent="0.2">
      <c r="A58" s="182" t="s">
        <v>52</v>
      </c>
      <c r="B58" s="182"/>
      <c r="C58" s="182"/>
      <c r="D58" s="182"/>
      <c r="E58" s="182"/>
      <c r="F58" s="182"/>
      <c r="G58" s="11">
        <v>51</v>
      </c>
      <c r="H58" s="18">
        <v>17459</v>
      </c>
      <c r="I58" s="18">
        <v>15150</v>
      </c>
    </row>
    <row r="59" spans="1:9" ht="12.75" customHeight="1" x14ac:dyDescent="0.2">
      <c r="A59" s="182" t="s">
        <v>53</v>
      </c>
      <c r="B59" s="182"/>
      <c r="C59" s="182"/>
      <c r="D59" s="182"/>
      <c r="E59" s="182"/>
      <c r="F59" s="182"/>
      <c r="G59" s="11">
        <v>52</v>
      </c>
      <c r="H59" s="18">
        <v>2182</v>
      </c>
      <c r="I59" s="18">
        <f>821+873</f>
        <v>1694</v>
      </c>
    </row>
    <row r="60" spans="1:9" ht="12.75" customHeight="1" x14ac:dyDescent="0.2">
      <c r="A60" s="183" t="s">
        <v>54</v>
      </c>
      <c r="B60" s="183"/>
      <c r="C60" s="183"/>
      <c r="D60" s="183"/>
      <c r="E60" s="183"/>
      <c r="F60" s="183"/>
      <c r="G60" s="12">
        <v>53</v>
      </c>
      <c r="H60" s="120">
        <f>SUM(H61:H69)</f>
        <v>212</v>
      </c>
      <c r="I60" s="120">
        <f>SUM(I61:I69)</f>
        <v>213</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212</v>
      </c>
      <c r="I69" s="18">
        <v>213</v>
      </c>
    </row>
    <row r="70" spans="1:9" ht="12.75" customHeight="1" x14ac:dyDescent="0.2">
      <c r="A70" s="182" t="s">
        <v>57</v>
      </c>
      <c r="B70" s="182"/>
      <c r="C70" s="182"/>
      <c r="D70" s="182"/>
      <c r="E70" s="182"/>
      <c r="F70" s="182"/>
      <c r="G70" s="11">
        <v>63</v>
      </c>
      <c r="H70" s="18">
        <v>2339891</v>
      </c>
      <c r="I70" s="18">
        <v>2428350</v>
      </c>
    </row>
    <row r="71" spans="1:9" ht="12.75" customHeight="1" x14ac:dyDescent="0.2">
      <c r="A71" s="198" t="s">
        <v>58</v>
      </c>
      <c r="B71" s="198"/>
      <c r="C71" s="198"/>
      <c r="D71" s="198"/>
      <c r="E71" s="198"/>
      <c r="F71" s="198"/>
      <c r="G71" s="11">
        <v>64</v>
      </c>
      <c r="H71" s="18">
        <v>0</v>
      </c>
      <c r="I71" s="18">
        <v>0</v>
      </c>
    </row>
    <row r="72" spans="1:9" ht="12.75" customHeight="1" x14ac:dyDescent="0.2">
      <c r="A72" s="184" t="s">
        <v>304</v>
      </c>
      <c r="B72" s="184"/>
      <c r="C72" s="184"/>
      <c r="D72" s="184"/>
      <c r="E72" s="184"/>
      <c r="F72" s="184"/>
      <c r="G72" s="12">
        <v>65</v>
      </c>
      <c r="H72" s="120">
        <f>H8+H9+H44+H71</f>
        <v>3979488</v>
      </c>
      <c r="I72" s="120">
        <f>I8+I9+I44+I71</f>
        <v>4065774</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352</v>
      </c>
      <c r="B75" s="184"/>
      <c r="C75" s="184"/>
      <c r="D75" s="184"/>
      <c r="E75" s="184"/>
      <c r="F75" s="184"/>
      <c r="G75" s="12">
        <v>67</v>
      </c>
      <c r="H75" s="121">
        <f>H76+H77+H78+H84+H85+H91+H94+H97</f>
        <v>3225982</v>
      </c>
      <c r="I75" s="121">
        <f>I76+I77+I78+I84+I85+I91+I94+I97</f>
        <v>3140228</v>
      </c>
    </row>
    <row r="76" spans="1:9" ht="12.75" customHeight="1" x14ac:dyDescent="0.2">
      <c r="A76" s="182" t="s">
        <v>61</v>
      </c>
      <c r="B76" s="182"/>
      <c r="C76" s="182"/>
      <c r="D76" s="182"/>
      <c r="E76" s="182"/>
      <c r="F76" s="182"/>
      <c r="G76" s="11">
        <v>68</v>
      </c>
      <c r="H76" s="18">
        <v>14090955</v>
      </c>
      <c r="I76" s="18">
        <v>14090955</v>
      </c>
    </row>
    <row r="77" spans="1:9" ht="12.75" customHeight="1" x14ac:dyDescent="0.2">
      <c r="A77" s="182" t="s">
        <v>62</v>
      </c>
      <c r="B77" s="182"/>
      <c r="C77" s="182"/>
      <c r="D77" s="182"/>
      <c r="E77" s="182"/>
      <c r="F77" s="182"/>
      <c r="G77" s="11">
        <v>69</v>
      </c>
      <c r="H77" s="18">
        <v>0</v>
      </c>
      <c r="I77" s="18">
        <v>0</v>
      </c>
    </row>
    <row r="78" spans="1:9" ht="12.75" customHeight="1" x14ac:dyDescent="0.2">
      <c r="A78" s="183" t="s">
        <v>63</v>
      </c>
      <c r="B78" s="183"/>
      <c r="C78" s="183"/>
      <c r="D78" s="183"/>
      <c r="E78" s="183"/>
      <c r="F78" s="183"/>
      <c r="G78" s="12">
        <v>70</v>
      </c>
      <c r="H78" s="121">
        <f>SUM(H79:H83)</f>
        <v>985322</v>
      </c>
      <c r="I78" s="121">
        <f>SUM(I79:I83)</f>
        <v>985322</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177563</v>
      </c>
      <c r="I80" s="18">
        <v>177563</v>
      </c>
    </row>
    <row r="81" spans="1:9" ht="12.75" customHeight="1" x14ac:dyDescent="0.2">
      <c r="A81" s="182" t="s">
        <v>66</v>
      </c>
      <c r="B81" s="182"/>
      <c r="C81" s="182"/>
      <c r="D81" s="182"/>
      <c r="E81" s="182"/>
      <c r="F81" s="182"/>
      <c r="G81" s="11">
        <v>73</v>
      </c>
      <c r="H81" s="18">
        <v>-177563</v>
      </c>
      <c r="I81" s="18">
        <v>-177563</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985322</v>
      </c>
      <c r="I83" s="18">
        <v>985322</v>
      </c>
    </row>
    <row r="84" spans="1:9" ht="12.75" customHeight="1" x14ac:dyDescent="0.2">
      <c r="A84" s="199" t="s">
        <v>69</v>
      </c>
      <c r="B84" s="199"/>
      <c r="C84" s="199"/>
      <c r="D84" s="199"/>
      <c r="E84" s="199"/>
      <c r="F84" s="199"/>
      <c r="G84" s="46">
        <v>76</v>
      </c>
      <c r="H84" s="18">
        <v>102500</v>
      </c>
      <c r="I84" s="47">
        <v>102500</v>
      </c>
    </row>
    <row r="85" spans="1:9" ht="12.75" customHeight="1" x14ac:dyDescent="0.2">
      <c r="A85" s="183" t="s">
        <v>444</v>
      </c>
      <c r="B85" s="183"/>
      <c r="C85" s="183"/>
      <c r="D85" s="183"/>
      <c r="E85" s="183"/>
      <c r="F85" s="183"/>
      <c r="G85" s="12">
        <v>77</v>
      </c>
      <c r="H85" s="120">
        <f>H86+H87+H88+H89+H90</f>
        <v>0</v>
      </c>
      <c r="I85" s="120">
        <f>I86+I87+I88+I89+I90</f>
        <v>0</v>
      </c>
    </row>
    <row r="86" spans="1:9" ht="25.5" customHeight="1" x14ac:dyDescent="0.2">
      <c r="A86" s="182" t="s">
        <v>445</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348</v>
      </c>
      <c r="B89" s="182"/>
      <c r="C89" s="182"/>
      <c r="D89" s="182"/>
      <c r="E89" s="182"/>
      <c r="F89" s="182"/>
      <c r="G89" s="11">
        <v>81</v>
      </c>
      <c r="H89" s="18">
        <v>0</v>
      </c>
      <c r="I89" s="18">
        <v>0</v>
      </c>
    </row>
    <row r="90" spans="1:9" ht="12.75" customHeight="1" x14ac:dyDescent="0.2">
      <c r="A90" s="182" t="s">
        <v>349</v>
      </c>
      <c r="B90" s="182"/>
      <c r="C90" s="182"/>
      <c r="D90" s="182"/>
      <c r="E90" s="182"/>
      <c r="F90" s="182"/>
      <c r="G90" s="11">
        <v>82</v>
      </c>
      <c r="H90" s="18">
        <v>0</v>
      </c>
      <c r="I90" s="18">
        <v>0</v>
      </c>
    </row>
    <row r="91" spans="1:9" ht="12.75" customHeight="1" x14ac:dyDescent="0.2">
      <c r="A91" s="183" t="s">
        <v>350</v>
      </c>
      <c r="B91" s="183"/>
      <c r="C91" s="183"/>
      <c r="D91" s="183"/>
      <c r="E91" s="183"/>
      <c r="F91" s="183"/>
      <c r="G91" s="12">
        <v>83</v>
      </c>
      <c r="H91" s="120">
        <f>H92-H93</f>
        <v>-11363938</v>
      </c>
      <c r="I91" s="120">
        <f>I92-I93</f>
        <v>-11967458</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11363938</v>
      </c>
      <c r="I93" s="18">
        <f>11363938+603520</f>
        <v>11967458</v>
      </c>
    </row>
    <row r="94" spans="1:9" ht="12.75" customHeight="1" x14ac:dyDescent="0.2">
      <c r="A94" s="183" t="s">
        <v>351</v>
      </c>
      <c r="B94" s="183"/>
      <c r="C94" s="183"/>
      <c r="D94" s="183"/>
      <c r="E94" s="183"/>
      <c r="F94" s="183"/>
      <c r="G94" s="12">
        <v>86</v>
      </c>
      <c r="H94" s="120">
        <f>H95-H96</f>
        <v>-588857</v>
      </c>
      <c r="I94" s="120">
        <f>I95-I96</f>
        <v>-71091</v>
      </c>
    </row>
    <row r="95" spans="1:9" ht="12.75" customHeight="1" x14ac:dyDescent="0.2">
      <c r="A95" s="182" t="s">
        <v>74</v>
      </c>
      <c r="B95" s="182"/>
      <c r="C95" s="182"/>
      <c r="D95" s="182"/>
      <c r="E95" s="182"/>
      <c r="F95" s="182"/>
      <c r="G95" s="11">
        <v>87</v>
      </c>
      <c r="H95" s="18">
        <v>0</v>
      </c>
      <c r="I95" s="18">
        <v>0</v>
      </c>
    </row>
    <row r="96" spans="1:9" ht="12.75" customHeight="1" x14ac:dyDescent="0.2">
      <c r="A96" s="182" t="s">
        <v>75</v>
      </c>
      <c r="B96" s="182"/>
      <c r="C96" s="182"/>
      <c r="D96" s="182"/>
      <c r="E96" s="182"/>
      <c r="F96" s="182"/>
      <c r="G96" s="11">
        <v>88</v>
      </c>
      <c r="H96" s="18">
        <v>588857</v>
      </c>
      <c r="I96" s="18">
        <v>71091</v>
      </c>
    </row>
    <row r="97" spans="1:9" ht="12.75" customHeight="1" x14ac:dyDescent="0.2">
      <c r="A97" s="182" t="s">
        <v>76</v>
      </c>
      <c r="B97" s="182"/>
      <c r="C97" s="182"/>
      <c r="D97" s="182"/>
      <c r="E97" s="182"/>
      <c r="F97" s="182"/>
      <c r="G97" s="11">
        <v>89</v>
      </c>
      <c r="H97" s="18">
        <v>0</v>
      </c>
      <c r="I97" s="18">
        <v>0</v>
      </c>
    </row>
    <row r="98" spans="1:9" ht="12.75" customHeight="1" x14ac:dyDescent="0.2">
      <c r="A98" s="184" t="s">
        <v>353</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354</v>
      </c>
      <c r="B105" s="184"/>
      <c r="C105" s="184"/>
      <c r="D105" s="184"/>
      <c r="E105" s="184"/>
      <c r="F105" s="184"/>
      <c r="G105" s="12">
        <v>97</v>
      </c>
      <c r="H105" s="120">
        <f>SUM(H106:H116)</f>
        <v>0</v>
      </c>
      <c r="I105" s="120">
        <f>SUM(I106:I116)</f>
        <v>0</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0</v>
      </c>
      <c r="I111" s="18">
        <v>0</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355</v>
      </c>
      <c r="B117" s="184"/>
      <c r="C117" s="184"/>
      <c r="D117" s="184"/>
      <c r="E117" s="184"/>
      <c r="F117" s="184"/>
      <c r="G117" s="12">
        <v>109</v>
      </c>
      <c r="H117" s="120">
        <f>SUM(H118:H131)</f>
        <v>732446</v>
      </c>
      <c r="I117" s="120">
        <f>SUM(I118:I131)</f>
        <v>905659</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0</v>
      </c>
      <c r="I123" s="18">
        <v>0</v>
      </c>
    </row>
    <row r="124" spans="1:9" ht="12.75" customHeight="1" x14ac:dyDescent="0.2">
      <c r="A124" s="182" t="s">
        <v>89</v>
      </c>
      <c r="B124" s="182"/>
      <c r="C124" s="182"/>
      <c r="D124" s="182"/>
      <c r="E124" s="182"/>
      <c r="F124" s="182"/>
      <c r="G124" s="11">
        <v>116</v>
      </c>
      <c r="H124" s="18">
        <v>7315</v>
      </c>
      <c r="I124" s="18">
        <v>226231</v>
      </c>
    </row>
    <row r="125" spans="1:9" ht="12.75" customHeight="1" x14ac:dyDescent="0.2">
      <c r="A125" s="182" t="s">
        <v>90</v>
      </c>
      <c r="B125" s="182"/>
      <c r="C125" s="182"/>
      <c r="D125" s="182"/>
      <c r="E125" s="182"/>
      <c r="F125" s="182"/>
      <c r="G125" s="11">
        <v>117</v>
      </c>
      <c r="H125" s="18">
        <v>70643</v>
      </c>
      <c r="I125" s="18">
        <f>21300+769+4133-1350+1</f>
        <v>24853</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13516</v>
      </c>
      <c r="I127" s="18">
        <f>7807+1278+167+822+314+6599</f>
        <v>16987</v>
      </c>
    </row>
    <row r="128" spans="1:9" x14ac:dyDescent="0.2">
      <c r="A128" s="182" t="s">
        <v>95</v>
      </c>
      <c r="B128" s="182"/>
      <c r="C128" s="182"/>
      <c r="D128" s="182"/>
      <c r="E128" s="182"/>
      <c r="F128" s="182"/>
      <c r="G128" s="11">
        <v>120</v>
      </c>
      <c r="H128" s="18">
        <v>12325</v>
      </c>
      <c r="I128" s="18">
        <v>11480</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628647</v>
      </c>
      <c r="I131" s="18">
        <f>-3019+8382+108222+1327+22500+216290+4247+269143-984</f>
        <v>626108</v>
      </c>
    </row>
    <row r="132" spans="1:9" ht="22.15" customHeight="1" x14ac:dyDescent="0.2">
      <c r="A132" s="198" t="s">
        <v>99</v>
      </c>
      <c r="B132" s="198"/>
      <c r="C132" s="198"/>
      <c r="D132" s="198"/>
      <c r="E132" s="198"/>
      <c r="F132" s="198"/>
      <c r="G132" s="11">
        <v>124</v>
      </c>
      <c r="H132" s="18">
        <v>21060</v>
      </c>
      <c r="I132" s="18">
        <v>19887</v>
      </c>
    </row>
    <row r="133" spans="1:9" ht="12.75" customHeight="1" x14ac:dyDescent="0.2">
      <c r="A133" s="184" t="s">
        <v>356</v>
      </c>
      <c r="B133" s="184"/>
      <c r="C133" s="184"/>
      <c r="D133" s="184"/>
      <c r="E133" s="184"/>
      <c r="F133" s="184"/>
      <c r="G133" s="12">
        <v>125</v>
      </c>
      <c r="H133" s="120">
        <f>H75+H98+H105+H117+H132</f>
        <v>3979488</v>
      </c>
      <c r="I133" s="120">
        <f>I75+I98+I105+I117+I132</f>
        <v>4065774</v>
      </c>
    </row>
    <row r="134" spans="1:9" x14ac:dyDescent="0.2">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activeCell="A2" sqref="A2:I2"/>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468</v>
      </c>
      <c r="B2" s="205"/>
      <c r="C2" s="205"/>
      <c r="D2" s="205"/>
      <c r="E2" s="205"/>
      <c r="F2" s="205"/>
      <c r="G2" s="205"/>
      <c r="H2" s="205"/>
      <c r="I2" s="205"/>
    </row>
    <row r="3" spans="1:11" x14ac:dyDescent="0.2">
      <c r="A3" s="206" t="s">
        <v>447</v>
      </c>
      <c r="B3" s="207"/>
      <c r="C3" s="207"/>
      <c r="D3" s="207"/>
      <c r="E3" s="207"/>
      <c r="F3" s="207"/>
      <c r="G3" s="207"/>
      <c r="H3" s="207"/>
      <c r="I3" s="207"/>
      <c r="J3" s="208"/>
      <c r="K3" s="208"/>
    </row>
    <row r="4" spans="1:11" x14ac:dyDescent="0.2">
      <c r="A4" s="209" t="s">
        <v>460</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357</v>
      </c>
      <c r="B8" s="216"/>
      <c r="C8" s="216"/>
      <c r="D8" s="216"/>
      <c r="E8" s="216"/>
      <c r="F8" s="216"/>
      <c r="G8" s="12">
        <v>1</v>
      </c>
      <c r="H8" s="52">
        <f>SUM(H9:H13)</f>
        <v>1245150</v>
      </c>
      <c r="I8" s="52">
        <f>SUM(I9:I13)</f>
        <v>457232</v>
      </c>
      <c r="J8" s="52">
        <f>SUM(J9:J13)</f>
        <v>255633</v>
      </c>
      <c r="K8" s="52">
        <f>SUM(K9:K13)</f>
        <v>70199</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720139</v>
      </c>
      <c r="I10" s="53">
        <v>29020</v>
      </c>
      <c r="J10" s="53">
        <f>34487+6607</f>
        <v>41094</v>
      </c>
      <c r="K10" s="53">
        <v>0</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525011</v>
      </c>
      <c r="I13" s="53">
        <v>428212</v>
      </c>
      <c r="J13" s="53">
        <f>70850+2812+89590+51287</f>
        <v>214539</v>
      </c>
      <c r="K13" s="53">
        <f>15469+48615+2144+3970+1</f>
        <v>70199</v>
      </c>
    </row>
    <row r="14" spans="1:11" ht="12.75" customHeight="1" x14ac:dyDescent="0.2">
      <c r="A14" s="216" t="s">
        <v>358</v>
      </c>
      <c r="B14" s="216"/>
      <c r="C14" s="216"/>
      <c r="D14" s="216"/>
      <c r="E14" s="216"/>
      <c r="F14" s="216"/>
      <c r="G14" s="12">
        <v>7</v>
      </c>
      <c r="H14" s="52">
        <f>H15+H16+H20+H24+H25+H26+H29+H36</f>
        <v>1815622</v>
      </c>
      <c r="I14" s="52">
        <f>I15+I16+I20+I24+I25+I26+I29+I36</f>
        <v>702014</v>
      </c>
      <c r="J14" s="52">
        <f>J15+J16+J20+J24+J25+J26+J29+J36</f>
        <v>377315</v>
      </c>
      <c r="K14" s="52">
        <f>K15+K16+K20+K24+K25+K26+K29+K36</f>
        <v>191024</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438</v>
      </c>
      <c r="B16" s="183"/>
      <c r="C16" s="183"/>
      <c r="D16" s="183"/>
      <c r="E16" s="183"/>
      <c r="F16" s="183"/>
      <c r="G16" s="12">
        <v>9</v>
      </c>
      <c r="H16" s="52">
        <f>SUM(H17:H19)</f>
        <v>825954</v>
      </c>
      <c r="I16" s="52">
        <f>SUM(I17:I19)</f>
        <v>316075</v>
      </c>
      <c r="J16" s="52">
        <f>SUM(J17:J19)</f>
        <v>137834</v>
      </c>
      <c r="K16" s="52">
        <f>SUM(K17:K19)</f>
        <v>34252</v>
      </c>
    </row>
    <row r="17" spans="1:11" ht="12.75" customHeight="1" x14ac:dyDescent="0.2">
      <c r="A17" s="217" t="s">
        <v>120</v>
      </c>
      <c r="B17" s="217"/>
      <c r="C17" s="217"/>
      <c r="D17" s="217"/>
      <c r="E17" s="217"/>
      <c r="F17" s="217"/>
      <c r="G17" s="11">
        <v>10</v>
      </c>
      <c r="H17" s="53">
        <v>403149</v>
      </c>
      <c r="I17" s="53">
        <v>49520</v>
      </c>
      <c r="J17" s="53">
        <v>35906</v>
      </c>
      <c r="K17" s="53">
        <v>2064</v>
      </c>
    </row>
    <row r="18" spans="1:11" ht="12.75" customHeight="1" x14ac:dyDescent="0.2">
      <c r="A18" s="217" t="s">
        <v>121</v>
      </c>
      <c r="B18" s="217"/>
      <c r="C18" s="217"/>
      <c r="D18" s="217"/>
      <c r="E18" s="217"/>
      <c r="F18" s="217"/>
      <c r="G18" s="11">
        <v>11</v>
      </c>
      <c r="H18" s="53">
        <v>213202</v>
      </c>
      <c r="I18" s="53">
        <v>155985</v>
      </c>
      <c r="J18" s="53">
        <v>995</v>
      </c>
      <c r="K18" s="53">
        <v>0</v>
      </c>
    </row>
    <row r="19" spans="1:11" ht="12.75" customHeight="1" x14ac:dyDescent="0.2">
      <c r="A19" s="217" t="s">
        <v>122</v>
      </c>
      <c r="B19" s="217"/>
      <c r="C19" s="217"/>
      <c r="D19" s="217"/>
      <c r="E19" s="217"/>
      <c r="F19" s="217"/>
      <c r="G19" s="11">
        <v>12</v>
      </c>
      <c r="H19" s="53">
        <v>209603</v>
      </c>
      <c r="I19" s="53">
        <v>110570</v>
      </c>
      <c r="J19" s="53">
        <v>100933</v>
      </c>
      <c r="K19" s="53">
        <v>32188</v>
      </c>
    </row>
    <row r="20" spans="1:11" ht="12.75" customHeight="1" x14ac:dyDescent="0.2">
      <c r="A20" s="183" t="s">
        <v>439</v>
      </c>
      <c r="B20" s="183"/>
      <c r="C20" s="183"/>
      <c r="D20" s="183"/>
      <c r="E20" s="183"/>
      <c r="F20" s="183"/>
      <c r="G20" s="12">
        <v>13</v>
      </c>
      <c r="H20" s="52">
        <f>SUM(H21:H23)</f>
        <v>622822</v>
      </c>
      <c r="I20" s="52">
        <f>SUM(I21:I23)</f>
        <v>140471</v>
      </c>
      <c r="J20" s="52">
        <f>SUM(J21:J23)</f>
        <v>173729</v>
      </c>
      <c r="K20" s="52">
        <f>SUM(K21:K23)</f>
        <v>124242</v>
      </c>
    </row>
    <row r="21" spans="1:11" ht="12.75" customHeight="1" x14ac:dyDescent="0.2">
      <c r="A21" s="217" t="s">
        <v>105</v>
      </c>
      <c r="B21" s="217"/>
      <c r="C21" s="217"/>
      <c r="D21" s="217"/>
      <c r="E21" s="217"/>
      <c r="F21" s="217"/>
      <c r="G21" s="11">
        <v>14</v>
      </c>
      <c r="H21" s="53">
        <v>405366</v>
      </c>
      <c r="I21" s="53">
        <v>92461</v>
      </c>
      <c r="J21" s="53">
        <v>90024</v>
      </c>
      <c r="K21" s="53">
        <v>60829</v>
      </c>
    </row>
    <row r="22" spans="1:11" ht="12.75" customHeight="1" x14ac:dyDescent="0.2">
      <c r="A22" s="217" t="s">
        <v>106</v>
      </c>
      <c r="B22" s="217"/>
      <c r="C22" s="217"/>
      <c r="D22" s="217"/>
      <c r="E22" s="217"/>
      <c r="F22" s="217"/>
      <c r="G22" s="11">
        <v>15</v>
      </c>
      <c r="H22" s="53">
        <v>129293</v>
      </c>
      <c r="I22" s="53">
        <v>28120</v>
      </c>
      <c r="J22" s="53">
        <f>29437+29267+0</f>
        <v>58704</v>
      </c>
      <c r="K22" s="53">
        <f>24399+21022</f>
        <v>45421</v>
      </c>
    </row>
    <row r="23" spans="1:11" ht="12.75" customHeight="1" x14ac:dyDescent="0.2">
      <c r="A23" s="217" t="s">
        <v>107</v>
      </c>
      <c r="B23" s="217"/>
      <c r="C23" s="217"/>
      <c r="D23" s="217"/>
      <c r="E23" s="217"/>
      <c r="F23" s="217"/>
      <c r="G23" s="11">
        <v>16</v>
      </c>
      <c r="H23" s="53">
        <v>88163</v>
      </c>
      <c r="I23" s="53">
        <v>19890</v>
      </c>
      <c r="J23" s="53">
        <f>23554+329+1118</f>
        <v>25001</v>
      </c>
      <c r="K23" s="53">
        <f>16545+329+1118</f>
        <v>17992</v>
      </c>
    </row>
    <row r="24" spans="1:11" ht="12.75" customHeight="1" x14ac:dyDescent="0.2">
      <c r="A24" s="182" t="s">
        <v>108</v>
      </c>
      <c r="B24" s="182"/>
      <c r="C24" s="182"/>
      <c r="D24" s="182"/>
      <c r="E24" s="182"/>
      <c r="F24" s="182"/>
      <c r="G24" s="11">
        <v>17</v>
      </c>
      <c r="H24" s="53">
        <v>0</v>
      </c>
      <c r="I24" s="53">
        <v>0</v>
      </c>
      <c r="J24" s="53">
        <v>0</v>
      </c>
      <c r="K24" s="53">
        <v>0</v>
      </c>
    </row>
    <row r="25" spans="1:11" ht="12.75" customHeight="1" x14ac:dyDescent="0.2">
      <c r="A25" s="182" t="s">
        <v>109</v>
      </c>
      <c r="B25" s="182"/>
      <c r="C25" s="182"/>
      <c r="D25" s="182"/>
      <c r="E25" s="182"/>
      <c r="F25" s="182"/>
      <c r="G25" s="11">
        <v>18</v>
      </c>
      <c r="H25" s="53">
        <v>167216</v>
      </c>
      <c r="I25" s="53">
        <v>55752</v>
      </c>
      <c r="J25" s="53">
        <v>65752</v>
      </c>
      <c r="K25" s="53">
        <v>32530</v>
      </c>
    </row>
    <row r="26" spans="1:11" ht="12.75" customHeight="1" x14ac:dyDescent="0.2">
      <c r="A26" s="183" t="s">
        <v>440</v>
      </c>
      <c r="B26" s="183"/>
      <c r="C26" s="183"/>
      <c r="D26" s="183"/>
      <c r="E26" s="183"/>
      <c r="F26" s="183"/>
      <c r="G26" s="12">
        <v>19</v>
      </c>
      <c r="H26" s="52">
        <f>H27+H28</f>
        <v>157</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157</v>
      </c>
      <c r="I28" s="53">
        <v>0</v>
      </c>
      <c r="J28" s="53">
        <v>0</v>
      </c>
      <c r="K28" s="53">
        <v>0</v>
      </c>
    </row>
    <row r="29" spans="1:11" ht="12.75" customHeight="1" x14ac:dyDescent="0.2">
      <c r="A29" s="183" t="s">
        <v>441</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199473</v>
      </c>
      <c r="I36" s="53">
        <v>189716</v>
      </c>
      <c r="J36" s="53">
        <v>0</v>
      </c>
      <c r="K36" s="53">
        <v>0</v>
      </c>
    </row>
    <row r="37" spans="1:11" ht="12.75" customHeight="1" x14ac:dyDescent="0.2">
      <c r="A37" s="216" t="s">
        <v>359</v>
      </c>
      <c r="B37" s="216"/>
      <c r="C37" s="216"/>
      <c r="D37" s="216"/>
      <c r="E37" s="216"/>
      <c r="F37" s="216"/>
      <c r="G37" s="12">
        <v>30</v>
      </c>
      <c r="H37" s="52">
        <f>SUM(H38:H47)</f>
        <v>10903</v>
      </c>
      <c r="I37" s="52">
        <f>SUM(I38:I47)</f>
        <v>274</v>
      </c>
      <c r="J37" s="52">
        <f>SUM(J38:J47)</f>
        <v>66529</v>
      </c>
      <c r="K37" s="52">
        <f>SUM(K38:K47)</f>
        <v>41932</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10903</v>
      </c>
      <c r="I44" s="53">
        <v>274</v>
      </c>
      <c r="J44" s="53">
        <v>66529</v>
      </c>
      <c r="K44" s="53">
        <v>41932</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360</v>
      </c>
      <c r="B48" s="216"/>
      <c r="C48" s="216"/>
      <c r="D48" s="216"/>
      <c r="E48" s="216"/>
      <c r="F48" s="216"/>
      <c r="G48" s="12">
        <v>41</v>
      </c>
      <c r="H48" s="52">
        <f>SUM(H49:H55)</f>
        <v>6416</v>
      </c>
      <c r="I48" s="52">
        <f>SUM(I49:I55)</f>
        <v>678</v>
      </c>
      <c r="J48" s="52">
        <f>SUM(J49:J55)</f>
        <v>15938</v>
      </c>
      <c r="K48" s="52">
        <f>SUM(K49:K55)</f>
        <v>14769</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6416</v>
      </c>
      <c r="I51" s="53">
        <v>678</v>
      </c>
      <c r="J51" s="53">
        <v>15938</v>
      </c>
      <c r="K51" s="53">
        <v>14769</v>
      </c>
    </row>
    <row r="52" spans="1:11" ht="12.75" customHeight="1" x14ac:dyDescent="0.2">
      <c r="A52" s="220" t="s">
        <v>144</v>
      </c>
      <c r="B52" s="220"/>
      <c r="C52" s="220"/>
      <c r="D52" s="220"/>
      <c r="E52" s="220"/>
      <c r="F52" s="220"/>
      <c r="G52" s="11">
        <v>45</v>
      </c>
      <c r="H52" s="53">
        <v>0</v>
      </c>
      <c r="I52" s="53">
        <v>0</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361</v>
      </c>
      <c r="B60" s="216"/>
      <c r="C60" s="216"/>
      <c r="D60" s="216"/>
      <c r="E60" s="216"/>
      <c r="F60" s="216"/>
      <c r="G60" s="12">
        <v>53</v>
      </c>
      <c r="H60" s="52">
        <f>H8+H37+H56+H57</f>
        <v>1256053</v>
      </c>
      <c r="I60" s="52">
        <f t="shared" ref="I60:K60" si="0">I8+I37+I56+I57</f>
        <v>457506</v>
      </c>
      <c r="J60" s="52">
        <f t="shared" si="0"/>
        <v>322162</v>
      </c>
      <c r="K60" s="52">
        <f t="shared" si="0"/>
        <v>112131</v>
      </c>
    </row>
    <row r="61" spans="1:11" ht="12.75" customHeight="1" x14ac:dyDescent="0.2">
      <c r="A61" s="216" t="s">
        <v>362</v>
      </c>
      <c r="B61" s="216"/>
      <c r="C61" s="216"/>
      <c r="D61" s="216"/>
      <c r="E61" s="216"/>
      <c r="F61" s="216"/>
      <c r="G61" s="12">
        <v>54</v>
      </c>
      <c r="H61" s="52">
        <f>H14+H48+H58+H59</f>
        <v>1822038</v>
      </c>
      <c r="I61" s="52">
        <f t="shared" ref="I61:K61" si="1">I14+I48+I58+I59</f>
        <v>702692</v>
      </c>
      <c r="J61" s="52">
        <f t="shared" si="1"/>
        <v>393253</v>
      </c>
      <c r="K61" s="52">
        <f t="shared" si="1"/>
        <v>205793</v>
      </c>
    </row>
    <row r="62" spans="1:11" ht="12.75" customHeight="1" x14ac:dyDescent="0.2">
      <c r="A62" s="216" t="s">
        <v>363</v>
      </c>
      <c r="B62" s="216"/>
      <c r="C62" s="216"/>
      <c r="D62" s="216"/>
      <c r="E62" s="216"/>
      <c r="F62" s="216"/>
      <c r="G62" s="12">
        <v>55</v>
      </c>
      <c r="H62" s="52">
        <f>H60-H61</f>
        <v>-565985</v>
      </c>
      <c r="I62" s="52">
        <f t="shared" ref="I62:K62" si="2">I60-I61</f>
        <v>-245186</v>
      </c>
      <c r="J62" s="52">
        <f t="shared" si="2"/>
        <v>-71091</v>
      </c>
      <c r="K62" s="52">
        <f t="shared" si="2"/>
        <v>-93662</v>
      </c>
    </row>
    <row r="63" spans="1:11" ht="12.75" customHeight="1" x14ac:dyDescent="0.2">
      <c r="A63" s="221" t="s">
        <v>364</v>
      </c>
      <c r="B63" s="221"/>
      <c r="C63" s="221"/>
      <c r="D63" s="221"/>
      <c r="E63" s="221"/>
      <c r="F63" s="221"/>
      <c r="G63" s="12">
        <v>56</v>
      </c>
      <c r="H63" s="52">
        <f>+IF((H60-H61)&gt;0,(H60-H61),0)</f>
        <v>0</v>
      </c>
      <c r="I63" s="52">
        <f t="shared" ref="I63:K63" si="3">+IF((I60-I61)&gt;0,(I60-I61),0)</f>
        <v>0</v>
      </c>
      <c r="J63" s="52">
        <f t="shared" si="3"/>
        <v>0</v>
      </c>
      <c r="K63" s="52">
        <f t="shared" si="3"/>
        <v>0</v>
      </c>
    </row>
    <row r="64" spans="1:11" ht="12.75" customHeight="1" x14ac:dyDescent="0.2">
      <c r="A64" s="221" t="s">
        <v>365</v>
      </c>
      <c r="B64" s="221"/>
      <c r="C64" s="221"/>
      <c r="D64" s="221"/>
      <c r="E64" s="221"/>
      <c r="F64" s="221"/>
      <c r="G64" s="12">
        <v>57</v>
      </c>
      <c r="H64" s="52">
        <f>+IF((H60-H61)&lt;0,(H60-H61),0)</f>
        <v>-565985</v>
      </c>
      <c r="I64" s="52">
        <f t="shared" ref="I64:K64" si="4">+IF((I60-I61)&lt;0,(I60-I61),0)</f>
        <v>-245186</v>
      </c>
      <c r="J64" s="52">
        <f t="shared" si="4"/>
        <v>-71091</v>
      </c>
      <c r="K64" s="52">
        <f t="shared" si="4"/>
        <v>-93662</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366</v>
      </c>
      <c r="B66" s="216"/>
      <c r="C66" s="216"/>
      <c r="D66" s="216"/>
      <c r="E66" s="216"/>
      <c r="F66" s="216"/>
      <c r="G66" s="12">
        <v>59</v>
      </c>
      <c r="H66" s="52">
        <f>H62-H65</f>
        <v>-565985</v>
      </c>
      <c r="I66" s="52">
        <f t="shared" ref="I66:K66" si="5">I62-I65</f>
        <v>-245186</v>
      </c>
      <c r="J66" s="52">
        <f t="shared" si="5"/>
        <v>-71091</v>
      </c>
      <c r="K66" s="52">
        <f t="shared" si="5"/>
        <v>-93662</v>
      </c>
    </row>
    <row r="67" spans="1:11" ht="12.75" customHeight="1" x14ac:dyDescent="0.2">
      <c r="A67" s="221" t="s">
        <v>367</v>
      </c>
      <c r="B67" s="221"/>
      <c r="C67" s="221"/>
      <c r="D67" s="221"/>
      <c r="E67" s="221"/>
      <c r="F67" s="221"/>
      <c r="G67" s="12">
        <v>60</v>
      </c>
      <c r="H67" s="52">
        <f>+IF((H62-H65)&gt;0,(H62-H65),0)</f>
        <v>0</v>
      </c>
      <c r="I67" s="52">
        <f t="shared" ref="I67:K67" si="6">+IF((I62-I65)&gt;0,(I62-I65),0)</f>
        <v>0</v>
      </c>
      <c r="J67" s="52">
        <f t="shared" si="6"/>
        <v>0</v>
      </c>
      <c r="K67" s="52">
        <f t="shared" si="6"/>
        <v>0</v>
      </c>
    </row>
    <row r="68" spans="1:11" ht="12.75" customHeight="1" x14ac:dyDescent="0.2">
      <c r="A68" s="221" t="s">
        <v>368</v>
      </c>
      <c r="B68" s="221"/>
      <c r="C68" s="221"/>
      <c r="D68" s="221"/>
      <c r="E68" s="221"/>
      <c r="F68" s="221"/>
      <c r="G68" s="12">
        <v>61</v>
      </c>
      <c r="H68" s="52">
        <f>+IF((H62-H65)&lt;0,(H62-H65),0)</f>
        <v>-565985</v>
      </c>
      <c r="I68" s="52">
        <f t="shared" ref="I68:K68" si="7">+IF((I62-I65)&lt;0,(I62-I65),0)</f>
        <v>-245186</v>
      </c>
      <c r="J68" s="52">
        <f t="shared" si="7"/>
        <v>-71091</v>
      </c>
      <c r="K68" s="52">
        <f t="shared" si="7"/>
        <v>-93662</v>
      </c>
    </row>
    <row r="69" spans="1:11" x14ac:dyDescent="0.2">
      <c r="A69" s="223" t="s">
        <v>152</v>
      </c>
      <c r="B69" s="223"/>
      <c r="C69" s="223"/>
      <c r="D69" s="223"/>
      <c r="E69" s="223"/>
      <c r="F69" s="223"/>
      <c r="G69" s="224"/>
      <c r="H69" s="224"/>
      <c r="I69" s="224"/>
      <c r="J69" s="225"/>
      <c r="K69" s="225"/>
    </row>
    <row r="70" spans="1:11" ht="22.15" customHeight="1" x14ac:dyDescent="0.2">
      <c r="A70" s="216" t="s">
        <v>369</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370</v>
      </c>
      <c r="B74" s="221"/>
      <c r="C74" s="221"/>
      <c r="D74" s="221"/>
      <c r="E74" s="221"/>
      <c r="F74" s="221"/>
      <c r="G74" s="12">
        <v>66</v>
      </c>
      <c r="H74" s="75">
        <v>0</v>
      </c>
      <c r="I74" s="75">
        <v>0</v>
      </c>
      <c r="J74" s="75">
        <v>0</v>
      </c>
      <c r="K74" s="75">
        <v>0</v>
      </c>
    </row>
    <row r="75" spans="1:11" ht="12.75" customHeight="1" x14ac:dyDescent="0.2">
      <c r="A75" s="221" t="s">
        <v>371</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372</v>
      </c>
      <c r="B77" s="216"/>
      <c r="C77" s="216"/>
      <c r="D77" s="216"/>
      <c r="E77" s="216"/>
      <c r="F77" s="216"/>
      <c r="G77" s="12">
        <v>68</v>
      </c>
      <c r="H77" s="75">
        <v>0</v>
      </c>
      <c r="I77" s="75">
        <v>0</v>
      </c>
      <c r="J77" s="75">
        <v>0</v>
      </c>
      <c r="K77" s="75">
        <v>0</v>
      </c>
    </row>
    <row r="78" spans="1:11" ht="12.75" customHeight="1" x14ac:dyDescent="0.2">
      <c r="A78" s="226" t="s">
        <v>373</v>
      </c>
      <c r="B78" s="226"/>
      <c r="C78" s="226"/>
      <c r="D78" s="226"/>
      <c r="E78" s="226"/>
      <c r="F78" s="226"/>
      <c r="G78" s="46">
        <v>69</v>
      </c>
      <c r="H78" s="54">
        <v>0</v>
      </c>
      <c r="I78" s="54">
        <v>0</v>
      </c>
      <c r="J78" s="54">
        <v>0</v>
      </c>
      <c r="K78" s="54">
        <v>0</v>
      </c>
    </row>
    <row r="79" spans="1:11" ht="12.75" customHeight="1" x14ac:dyDescent="0.2">
      <c r="A79" s="226" t="s">
        <v>374</v>
      </c>
      <c r="B79" s="226"/>
      <c r="C79" s="226"/>
      <c r="D79" s="226"/>
      <c r="E79" s="226"/>
      <c r="F79" s="226"/>
      <c r="G79" s="46">
        <v>70</v>
      </c>
      <c r="H79" s="54">
        <v>0</v>
      </c>
      <c r="I79" s="54">
        <v>0</v>
      </c>
      <c r="J79" s="54">
        <v>0</v>
      </c>
      <c r="K79" s="54">
        <v>0</v>
      </c>
    </row>
    <row r="80" spans="1:11" ht="12.75" customHeight="1" x14ac:dyDescent="0.2">
      <c r="A80" s="216" t="s">
        <v>375</v>
      </c>
      <c r="B80" s="216"/>
      <c r="C80" s="216"/>
      <c r="D80" s="216"/>
      <c r="E80" s="216"/>
      <c r="F80" s="216"/>
      <c r="G80" s="12">
        <v>71</v>
      </c>
      <c r="H80" s="75">
        <v>0</v>
      </c>
      <c r="I80" s="75">
        <v>0</v>
      </c>
      <c r="J80" s="75">
        <v>0</v>
      </c>
      <c r="K80" s="75">
        <v>0</v>
      </c>
    </row>
    <row r="81" spans="1:11" ht="12.75" customHeight="1" x14ac:dyDescent="0.2">
      <c r="A81" s="216" t="s">
        <v>376</v>
      </c>
      <c r="B81" s="216"/>
      <c r="C81" s="216"/>
      <c r="D81" s="216"/>
      <c r="E81" s="216"/>
      <c r="F81" s="216"/>
      <c r="G81" s="12">
        <v>72</v>
      </c>
      <c r="H81" s="75">
        <v>0</v>
      </c>
      <c r="I81" s="75">
        <v>0</v>
      </c>
      <c r="J81" s="75">
        <v>0</v>
      </c>
      <c r="K81" s="75">
        <v>0</v>
      </c>
    </row>
    <row r="82" spans="1:11" ht="12.75" customHeight="1" x14ac:dyDescent="0.2">
      <c r="A82" s="221" t="s">
        <v>377</v>
      </c>
      <c r="B82" s="221"/>
      <c r="C82" s="221"/>
      <c r="D82" s="221"/>
      <c r="E82" s="221"/>
      <c r="F82" s="221"/>
      <c r="G82" s="12">
        <v>73</v>
      </c>
      <c r="H82" s="75">
        <v>0</v>
      </c>
      <c r="I82" s="75">
        <v>0</v>
      </c>
      <c r="J82" s="75">
        <v>0</v>
      </c>
      <c r="K82" s="75">
        <v>0</v>
      </c>
    </row>
    <row r="83" spans="1:11" ht="12.75" customHeight="1" x14ac:dyDescent="0.2">
      <c r="A83" s="221" t="s">
        <v>378</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379</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0</v>
      </c>
      <c r="I89" s="56">
        <v>0</v>
      </c>
      <c r="J89" s="56">
        <v>0</v>
      </c>
      <c r="K89" s="56">
        <v>0</v>
      </c>
    </row>
    <row r="90" spans="1:11" ht="24" customHeight="1" x14ac:dyDescent="0.2">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442</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380</v>
      </c>
      <c r="B92" s="220"/>
      <c r="C92" s="220"/>
      <c r="D92" s="220"/>
      <c r="E92" s="220"/>
      <c r="F92" s="220"/>
      <c r="G92" s="12">
        <v>81</v>
      </c>
      <c r="H92" s="56">
        <v>0</v>
      </c>
      <c r="I92" s="56">
        <v>0</v>
      </c>
      <c r="J92" s="56">
        <v>0</v>
      </c>
      <c r="K92" s="56">
        <v>0</v>
      </c>
    </row>
    <row r="93" spans="1:11" ht="38.25" customHeight="1" x14ac:dyDescent="0.2">
      <c r="A93" s="220" t="s">
        <v>381</v>
      </c>
      <c r="B93" s="220"/>
      <c r="C93" s="220"/>
      <c r="D93" s="220"/>
      <c r="E93" s="220"/>
      <c r="F93" s="220"/>
      <c r="G93" s="12">
        <v>82</v>
      </c>
      <c r="H93" s="56">
        <v>0</v>
      </c>
      <c r="I93" s="56">
        <v>0</v>
      </c>
      <c r="J93" s="56">
        <v>0</v>
      </c>
      <c r="K93" s="56">
        <v>0</v>
      </c>
    </row>
    <row r="94" spans="1:11" ht="38.25" customHeight="1" x14ac:dyDescent="0.2">
      <c r="A94" s="220" t="s">
        <v>382</v>
      </c>
      <c r="B94" s="220"/>
      <c r="C94" s="220"/>
      <c r="D94" s="220"/>
      <c r="E94" s="220"/>
      <c r="F94" s="220"/>
      <c r="G94" s="12">
        <v>83</v>
      </c>
      <c r="H94" s="56">
        <v>0</v>
      </c>
      <c r="I94" s="56">
        <v>0</v>
      </c>
      <c r="J94" s="56">
        <v>0</v>
      </c>
      <c r="K94" s="56">
        <v>0</v>
      </c>
    </row>
    <row r="95" spans="1:11" x14ac:dyDescent="0.2">
      <c r="A95" s="220" t="s">
        <v>383</v>
      </c>
      <c r="B95" s="220"/>
      <c r="C95" s="220"/>
      <c r="D95" s="220"/>
      <c r="E95" s="220"/>
      <c r="F95" s="220"/>
      <c r="G95" s="12">
        <v>84</v>
      </c>
      <c r="H95" s="56">
        <v>0</v>
      </c>
      <c r="I95" s="56">
        <v>0</v>
      </c>
      <c r="J95" s="56">
        <v>0</v>
      </c>
      <c r="K95" s="56">
        <v>0</v>
      </c>
    </row>
    <row r="96" spans="1:11" x14ac:dyDescent="0.2">
      <c r="A96" s="220" t="s">
        <v>384</v>
      </c>
      <c r="B96" s="220"/>
      <c r="C96" s="220"/>
      <c r="D96" s="220"/>
      <c r="E96" s="220"/>
      <c r="F96" s="220"/>
      <c r="G96" s="12">
        <v>85</v>
      </c>
      <c r="H96" s="56">
        <v>0</v>
      </c>
      <c r="I96" s="56">
        <v>0</v>
      </c>
      <c r="J96" s="56">
        <v>0</v>
      </c>
      <c r="K96" s="56">
        <v>0</v>
      </c>
    </row>
    <row r="97" spans="1:11" ht="26.25" customHeight="1" x14ac:dyDescent="0.2">
      <c r="A97" s="220" t="s">
        <v>385</v>
      </c>
      <c r="B97" s="220"/>
      <c r="C97" s="220"/>
      <c r="D97" s="220"/>
      <c r="E97" s="220"/>
      <c r="F97" s="220"/>
      <c r="G97" s="12">
        <v>86</v>
      </c>
      <c r="H97" s="56">
        <v>0</v>
      </c>
      <c r="I97" s="56">
        <v>0</v>
      </c>
      <c r="J97" s="56">
        <v>0</v>
      </c>
      <c r="K97" s="56">
        <v>0</v>
      </c>
    </row>
    <row r="98" spans="1:11" ht="25.5" customHeight="1" x14ac:dyDescent="0.2">
      <c r="A98" s="231" t="s">
        <v>436</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386</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387</v>
      </c>
      <c r="B104" s="220"/>
      <c r="C104" s="220"/>
      <c r="D104" s="220"/>
      <c r="E104" s="220"/>
      <c r="F104" s="220"/>
      <c r="G104" s="11">
        <v>93</v>
      </c>
      <c r="H104" s="56">
        <v>0</v>
      </c>
      <c r="I104" s="56">
        <v>0</v>
      </c>
      <c r="J104" s="56">
        <v>0</v>
      </c>
      <c r="K104" s="56">
        <v>0</v>
      </c>
    </row>
    <row r="105" spans="1:11" ht="26.25" customHeight="1" x14ac:dyDescent="0.2">
      <c r="A105" s="220" t="s">
        <v>388</v>
      </c>
      <c r="B105" s="220"/>
      <c r="C105" s="220"/>
      <c r="D105" s="220"/>
      <c r="E105" s="220"/>
      <c r="F105" s="220"/>
      <c r="G105" s="11">
        <v>94</v>
      </c>
      <c r="H105" s="56">
        <v>0</v>
      </c>
      <c r="I105" s="56">
        <v>0</v>
      </c>
      <c r="J105" s="56">
        <v>0</v>
      </c>
      <c r="K105" s="56">
        <v>0</v>
      </c>
    </row>
    <row r="106" spans="1:11" x14ac:dyDescent="0.2">
      <c r="A106" s="220" t="s">
        <v>389</v>
      </c>
      <c r="B106" s="220"/>
      <c r="C106" s="220"/>
      <c r="D106" s="220"/>
      <c r="E106" s="220"/>
      <c r="F106" s="220"/>
      <c r="G106" s="11">
        <v>95</v>
      </c>
      <c r="H106" s="56">
        <v>0</v>
      </c>
      <c r="I106" s="56">
        <v>0</v>
      </c>
      <c r="J106" s="56">
        <v>0</v>
      </c>
      <c r="K106" s="56">
        <v>0</v>
      </c>
    </row>
    <row r="107" spans="1:11" ht="24.75" customHeight="1" x14ac:dyDescent="0.2">
      <c r="A107" s="220" t="s">
        <v>390</v>
      </c>
      <c r="B107" s="220"/>
      <c r="C107" s="220"/>
      <c r="D107" s="220"/>
      <c r="E107" s="220"/>
      <c r="F107" s="220"/>
      <c r="G107" s="11">
        <v>96</v>
      </c>
      <c r="H107" s="56">
        <v>0</v>
      </c>
      <c r="I107" s="56">
        <v>0</v>
      </c>
      <c r="J107" s="56">
        <v>0</v>
      </c>
      <c r="K107" s="56">
        <v>0</v>
      </c>
    </row>
    <row r="108" spans="1:11" ht="22.9" customHeight="1" x14ac:dyDescent="0.2">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391</v>
      </c>
      <c r="B109" s="184"/>
      <c r="C109" s="184"/>
      <c r="D109" s="184"/>
      <c r="E109" s="184"/>
      <c r="F109" s="184"/>
      <c r="G109" s="12">
        <v>98</v>
      </c>
      <c r="H109" s="55">
        <f>H89+H108</f>
        <v>0</v>
      </c>
      <c r="I109" s="55">
        <f>I89+I108</f>
        <v>0</v>
      </c>
      <c r="J109" s="55">
        <f t="shared" ref="J109:K109" si="12">J89+J108</f>
        <v>0</v>
      </c>
      <c r="K109" s="55">
        <f t="shared" si="12"/>
        <v>0</v>
      </c>
    </row>
    <row r="110" spans="1:11" x14ac:dyDescent="0.2">
      <c r="A110" s="223" t="s">
        <v>164</v>
      </c>
      <c r="B110" s="223"/>
      <c r="C110" s="223"/>
      <c r="D110" s="223"/>
      <c r="E110" s="223"/>
      <c r="F110" s="223"/>
      <c r="G110" s="224"/>
      <c r="H110" s="224"/>
      <c r="I110" s="224"/>
      <c r="J110" s="225"/>
      <c r="K110" s="225"/>
    </row>
    <row r="111" spans="1:11" ht="12.75" customHeight="1" x14ac:dyDescent="0.2">
      <c r="A111" s="227" t="s">
        <v>392</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A3" sqref="A3:I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467</v>
      </c>
      <c r="B2" s="188"/>
      <c r="C2" s="188"/>
      <c r="D2" s="188"/>
      <c r="E2" s="188"/>
      <c r="F2" s="188"/>
      <c r="G2" s="188"/>
      <c r="H2" s="188"/>
      <c r="I2" s="188"/>
    </row>
    <row r="3" spans="1:9" x14ac:dyDescent="0.2">
      <c r="A3" s="237" t="s">
        <v>447</v>
      </c>
      <c r="B3" s="238"/>
      <c r="C3" s="238"/>
      <c r="D3" s="238"/>
      <c r="E3" s="238"/>
      <c r="F3" s="238"/>
      <c r="G3" s="238"/>
      <c r="H3" s="238"/>
      <c r="I3" s="238"/>
    </row>
    <row r="4" spans="1:9" x14ac:dyDescent="0.2">
      <c r="A4" s="236" t="s">
        <v>461</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0</v>
      </c>
      <c r="I8" s="68">
        <v>0</v>
      </c>
    </row>
    <row r="9" spans="1:9" ht="12.75" customHeight="1" x14ac:dyDescent="0.2">
      <c r="A9" s="240" t="s">
        <v>171</v>
      </c>
      <c r="B9" s="240"/>
      <c r="C9" s="240"/>
      <c r="D9" s="240"/>
      <c r="E9" s="240"/>
      <c r="F9" s="240"/>
      <c r="G9" s="69">
        <v>2</v>
      </c>
      <c r="H9" s="70">
        <f>H10+H11+H12+H13+H14+H15+H16+H17</f>
        <v>0</v>
      </c>
      <c r="I9" s="70">
        <f>I10+I11+I12+I13+I14+I15+I16+I17</f>
        <v>0</v>
      </c>
    </row>
    <row r="10" spans="1:9" ht="12.75" customHeight="1" x14ac:dyDescent="0.2">
      <c r="A10" s="217" t="s">
        <v>172</v>
      </c>
      <c r="B10" s="217"/>
      <c r="C10" s="217"/>
      <c r="D10" s="217"/>
      <c r="E10" s="217"/>
      <c r="F10" s="217"/>
      <c r="G10" s="67">
        <v>3</v>
      </c>
      <c r="H10" s="68">
        <v>0</v>
      </c>
      <c r="I10" s="68">
        <v>0</v>
      </c>
    </row>
    <row r="11" spans="1:9" ht="22.15" customHeight="1" x14ac:dyDescent="0.2">
      <c r="A11" s="217" t="s">
        <v>173</v>
      </c>
      <c r="B11" s="217"/>
      <c r="C11" s="217"/>
      <c r="D11" s="217"/>
      <c r="E11" s="217"/>
      <c r="F11" s="217"/>
      <c r="G11" s="67">
        <v>4</v>
      </c>
      <c r="H11" s="68">
        <v>0</v>
      </c>
      <c r="I11" s="68">
        <v>0</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0</v>
      </c>
      <c r="I13" s="68">
        <v>0</v>
      </c>
    </row>
    <row r="14" spans="1:9" ht="12.75" customHeight="1" x14ac:dyDescent="0.2">
      <c r="A14" s="217" t="s">
        <v>176</v>
      </c>
      <c r="B14" s="217"/>
      <c r="C14" s="217"/>
      <c r="D14" s="217"/>
      <c r="E14" s="217"/>
      <c r="F14" s="217"/>
      <c r="G14" s="67">
        <v>7</v>
      </c>
      <c r="H14" s="68">
        <v>0</v>
      </c>
      <c r="I14" s="68">
        <v>0</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0</v>
      </c>
      <c r="I17" s="68">
        <v>0</v>
      </c>
    </row>
    <row r="18" spans="1:9" ht="28.15" customHeight="1" x14ac:dyDescent="0.2">
      <c r="A18" s="239" t="s">
        <v>306</v>
      </c>
      <c r="B18" s="239"/>
      <c r="C18" s="239"/>
      <c r="D18" s="239"/>
      <c r="E18" s="239"/>
      <c r="F18" s="239"/>
      <c r="G18" s="69">
        <v>11</v>
      </c>
      <c r="H18" s="70">
        <f>H8+H9</f>
        <v>0</v>
      </c>
      <c r="I18" s="70">
        <f>I8+I9</f>
        <v>0</v>
      </c>
    </row>
    <row r="19" spans="1:9" ht="12.75" customHeight="1" x14ac:dyDescent="0.2">
      <c r="A19" s="240" t="s">
        <v>180</v>
      </c>
      <c r="B19" s="240"/>
      <c r="C19" s="240"/>
      <c r="D19" s="240"/>
      <c r="E19" s="240"/>
      <c r="F19" s="240"/>
      <c r="G19" s="69">
        <v>12</v>
      </c>
      <c r="H19" s="70">
        <f>H20+H21+H22+H23</f>
        <v>0</v>
      </c>
      <c r="I19" s="70">
        <f>I20+I21+I22+I23</f>
        <v>0</v>
      </c>
    </row>
    <row r="20" spans="1:9" ht="12.75" customHeight="1" x14ac:dyDescent="0.2">
      <c r="A20" s="217" t="s">
        <v>181</v>
      </c>
      <c r="B20" s="217"/>
      <c r="C20" s="217"/>
      <c r="D20" s="217"/>
      <c r="E20" s="217"/>
      <c r="F20" s="217"/>
      <c r="G20" s="67">
        <v>13</v>
      </c>
      <c r="H20" s="68">
        <v>0</v>
      </c>
      <c r="I20" s="68">
        <v>0</v>
      </c>
    </row>
    <row r="21" spans="1:9" ht="12.75" customHeight="1" x14ac:dyDescent="0.2">
      <c r="A21" s="217" t="s">
        <v>182</v>
      </c>
      <c r="B21" s="217"/>
      <c r="C21" s="217"/>
      <c r="D21" s="217"/>
      <c r="E21" s="217"/>
      <c r="F21" s="217"/>
      <c r="G21" s="67">
        <v>14</v>
      </c>
      <c r="H21" s="68">
        <v>0</v>
      </c>
      <c r="I21" s="68">
        <v>0</v>
      </c>
    </row>
    <row r="22" spans="1:9" ht="12.75" customHeight="1" x14ac:dyDescent="0.2">
      <c r="A22" s="217" t="s">
        <v>183</v>
      </c>
      <c r="B22" s="217"/>
      <c r="C22" s="217"/>
      <c r="D22" s="217"/>
      <c r="E22" s="217"/>
      <c r="F22" s="217"/>
      <c r="G22" s="67">
        <v>15</v>
      </c>
      <c r="H22" s="68">
        <v>0</v>
      </c>
      <c r="I22" s="68">
        <v>0</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0</v>
      </c>
      <c r="I24" s="70">
        <f>I18+I19</f>
        <v>0</v>
      </c>
    </row>
    <row r="25" spans="1:9" ht="12.75" customHeight="1" x14ac:dyDescent="0.2">
      <c r="A25" s="182" t="s">
        <v>186</v>
      </c>
      <c r="B25" s="182"/>
      <c r="C25" s="182"/>
      <c r="D25" s="182"/>
      <c r="E25" s="182"/>
      <c r="F25" s="182"/>
      <c r="G25" s="67">
        <v>18</v>
      </c>
      <c r="H25" s="68">
        <v>0</v>
      </c>
      <c r="I25" s="68">
        <v>0</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0</v>
      </c>
      <c r="I27" s="70">
        <f>I24+I25+I26</f>
        <v>0</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0</v>
      </c>
      <c r="I35" s="72">
        <f>I29+I30+I31+I32+I33+I34</f>
        <v>0</v>
      </c>
    </row>
    <row r="36" spans="1:9" ht="22.9" customHeight="1" x14ac:dyDescent="0.2">
      <c r="A36" s="182" t="s">
        <v>197</v>
      </c>
      <c r="B36" s="182"/>
      <c r="C36" s="182"/>
      <c r="D36" s="182"/>
      <c r="E36" s="182"/>
      <c r="F36" s="182"/>
      <c r="G36" s="67">
        <v>28</v>
      </c>
      <c r="H36" s="71">
        <v>0</v>
      </c>
      <c r="I36" s="71">
        <v>0</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0</v>
      </c>
      <c r="I41" s="72">
        <f>I36+I37+I38+I39+I40</f>
        <v>0</v>
      </c>
    </row>
    <row r="42" spans="1:9" ht="29.45" customHeight="1" x14ac:dyDescent="0.2">
      <c r="A42" s="244" t="s">
        <v>203</v>
      </c>
      <c r="B42" s="244"/>
      <c r="C42" s="244"/>
      <c r="D42" s="244"/>
      <c r="E42" s="244"/>
      <c r="F42" s="244"/>
      <c r="G42" s="69">
        <v>34</v>
      </c>
      <c r="H42" s="72">
        <f>H35+H41</f>
        <v>0</v>
      </c>
      <c r="I42" s="72">
        <f>I35+I41</f>
        <v>0</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0</v>
      </c>
      <c r="I48" s="72">
        <f>I44+I45+I46+I47</f>
        <v>0</v>
      </c>
    </row>
    <row r="49" spans="1:9" ht="24.6" customHeight="1" x14ac:dyDescent="0.2">
      <c r="A49" s="182" t="s">
        <v>305</v>
      </c>
      <c r="B49" s="182"/>
      <c r="C49" s="182"/>
      <c r="D49" s="182"/>
      <c r="E49" s="182"/>
      <c r="F49" s="182"/>
      <c r="G49" s="67">
        <v>40</v>
      </c>
      <c r="H49" s="71">
        <v>0</v>
      </c>
      <c r="I49" s="71">
        <v>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0</v>
      </c>
      <c r="I54" s="72">
        <f>I49+I50+I51+I52+I53</f>
        <v>0</v>
      </c>
    </row>
    <row r="55" spans="1:9" ht="29.45" customHeight="1" x14ac:dyDescent="0.2">
      <c r="A55" s="244" t="s">
        <v>215</v>
      </c>
      <c r="B55" s="244"/>
      <c r="C55" s="244"/>
      <c r="D55" s="244"/>
      <c r="E55" s="244"/>
      <c r="F55" s="244"/>
      <c r="G55" s="69">
        <v>46</v>
      </c>
      <c r="H55" s="72">
        <f>H48+H54</f>
        <v>0</v>
      </c>
      <c r="I55" s="72">
        <f>I48+I54</f>
        <v>0</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0</v>
      </c>
      <c r="I57" s="72">
        <f>I27+I42+I55+I56</f>
        <v>0</v>
      </c>
    </row>
    <row r="58" spans="1:9" x14ac:dyDescent="0.2">
      <c r="A58" s="245" t="s">
        <v>218</v>
      </c>
      <c r="B58" s="245"/>
      <c r="C58" s="245"/>
      <c r="D58" s="245"/>
      <c r="E58" s="245"/>
      <c r="F58" s="245"/>
      <c r="G58" s="67">
        <v>49</v>
      </c>
      <c r="H58" s="71">
        <v>0</v>
      </c>
      <c r="I58" s="71">
        <v>0</v>
      </c>
    </row>
    <row r="59" spans="1:9" ht="31.15" customHeight="1" x14ac:dyDescent="0.2">
      <c r="A59" s="244" t="s">
        <v>219</v>
      </c>
      <c r="B59" s="244"/>
      <c r="C59" s="244"/>
      <c r="D59" s="244"/>
      <c r="E59" s="244"/>
      <c r="F59" s="244"/>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showGridLines="0" zoomScale="120" zoomScaleNormal="120" zoomScaleSheetLayoutView="110" workbookViewId="0">
      <selection activeCell="A2" sqref="A2:I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467</v>
      </c>
      <c r="B2" s="188"/>
      <c r="C2" s="188"/>
      <c r="D2" s="188"/>
      <c r="E2" s="188"/>
      <c r="F2" s="188"/>
      <c r="G2" s="188"/>
      <c r="H2" s="188"/>
      <c r="I2" s="188"/>
    </row>
    <row r="3" spans="1:9" x14ac:dyDescent="0.2">
      <c r="A3" s="259" t="s">
        <v>447</v>
      </c>
      <c r="B3" s="260"/>
      <c r="C3" s="260"/>
      <c r="D3" s="260"/>
      <c r="E3" s="260"/>
      <c r="F3" s="260"/>
      <c r="G3" s="260"/>
      <c r="H3" s="260"/>
      <c r="I3" s="260"/>
    </row>
    <row r="4" spans="1:9" x14ac:dyDescent="0.2">
      <c r="A4" s="236" t="s">
        <v>460</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1709158</v>
      </c>
      <c r="I8" s="23">
        <v>343984</v>
      </c>
    </row>
    <row r="9" spans="1:9" x14ac:dyDescent="0.2">
      <c r="A9" s="250" t="s">
        <v>222</v>
      </c>
      <c r="B9" s="250"/>
      <c r="C9" s="250"/>
      <c r="D9" s="250"/>
      <c r="E9" s="250"/>
      <c r="F9" s="250"/>
      <c r="G9" s="17">
        <v>2</v>
      </c>
      <c r="H9" s="23">
        <v>0</v>
      </c>
      <c r="I9" s="24">
        <v>0</v>
      </c>
    </row>
    <row r="10" spans="1:9" x14ac:dyDescent="0.2">
      <c r="A10" s="250" t="s">
        <v>223</v>
      </c>
      <c r="B10" s="250"/>
      <c r="C10" s="250"/>
      <c r="D10" s="250"/>
      <c r="E10" s="250"/>
      <c r="F10" s="250"/>
      <c r="G10" s="17">
        <v>3</v>
      </c>
      <c r="H10" s="23">
        <v>0</v>
      </c>
      <c r="I10" s="24">
        <v>0</v>
      </c>
    </row>
    <row r="11" spans="1:9" x14ac:dyDescent="0.2">
      <c r="A11" s="250" t="s">
        <v>224</v>
      </c>
      <c r="B11" s="250"/>
      <c r="C11" s="250"/>
      <c r="D11" s="250"/>
      <c r="E11" s="250"/>
      <c r="F11" s="250"/>
      <c r="G11" s="17">
        <v>4</v>
      </c>
      <c r="H11" s="23">
        <v>0</v>
      </c>
      <c r="I11" s="24">
        <v>0</v>
      </c>
    </row>
    <row r="12" spans="1:9" x14ac:dyDescent="0.2">
      <c r="A12" s="250" t="s">
        <v>393</v>
      </c>
      <c r="B12" s="250"/>
      <c r="C12" s="250"/>
      <c r="D12" s="250"/>
      <c r="E12" s="250"/>
      <c r="F12" s="250"/>
      <c r="G12" s="17">
        <v>5</v>
      </c>
      <c r="H12" s="23">
        <v>31444</v>
      </c>
      <c r="I12" s="24">
        <v>219182</v>
      </c>
    </row>
    <row r="13" spans="1:9" x14ac:dyDescent="0.2">
      <c r="A13" s="258" t="s">
        <v>394</v>
      </c>
      <c r="B13" s="258"/>
      <c r="C13" s="258"/>
      <c r="D13" s="258"/>
      <c r="E13" s="258"/>
      <c r="F13" s="258"/>
      <c r="G13" s="57">
        <v>6</v>
      </c>
      <c r="H13" s="60">
        <f>SUM(H8:H12)</f>
        <v>1740602</v>
      </c>
      <c r="I13" s="60">
        <f>SUM(I8:I12)</f>
        <v>563166</v>
      </c>
    </row>
    <row r="14" spans="1:9" ht="12.75" customHeight="1" x14ac:dyDescent="0.2">
      <c r="A14" s="250" t="s">
        <v>395</v>
      </c>
      <c r="B14" s="250"/>
      <c r="C14" s="250"/>
      <c r="D14" s="250"/>
      <c r="E14" s="250"/>
      <c r="F14" s="250"/>
      <c r="G14" s="17">
        <v>7</v>
      </c>
      <c r="H14" s="23">
        <v>-1062479</v>
      </c>
      <c r="I14" s="24">
        <v>-267360</v>
      </c>
    </row>
    <row r="15" spans="1:9" ht="12.75" customHeight="1" x14ac:dyDescent="0.2">
      <c r="A15" s="250" t="s">
        <v>396</v>
      </c>
      <c r="B15" s="250"/>
      <c r="C15" s="250"/>
      <c r="D15" s="250"/>
      <c r="E15" s="250"/>
      <c r="F15" s="250"/>
      <c r="G15" s="17">
        <v>8</v>
      </c>
      <c r="H15" s="23">
        <v>-744010</v>
      </c>
      <c r="I15" s="24">
        <v>-82010</v>
      </c>
    </row>
    <row r="16" spans="1:9" ht="12.75" customHeight="1" x14ac:dyDescent="0.2">
      <c r="A16" s="250" t="s">
        <v>397</v>
      </c>
      <c r="B16" s="250"/>
      <c r="C16" s="250"/>
      <c r="D16" s="250"/>
      <c r="E16" s="250"/>
      <c r="F16" s="250"/>
      <c r="G16" s="17">
        <v>9</v>
      </c>
      <c r="H16" s="23">
        <v>0</v>
      </c>
      <c r="I16" s="24">
        <v>0</v>
      </c>
    </row>
    <row r="17" spans="1:9" ht="12.75" customHeight="1" x14ac:dyDescent="0.2">
      <c r="A17" s="250" t="s">
        <v>398</v>
      </c>
      <c r="B17" s="250"/>
      <c r="C17" s="250"/>
      <c r="D17" s="250"/>
      <c r="E17" s="250"/>
      <c r="F17" s="250"/>
      <c r="G17" s="17">
        <v>10</v>
      </c>
      <c r="H17" s="23">
        <v>-4626</v>
      </c>
      <c r="I17" s="24">
        <v>-1130</v>
      </c>
    </row>
    <row r="18" spans="1:9" ht="12.75" customHeight="1" x14ac:dyDescent="0.2">
      <c r="A18" s="250" t="s">
        <v>399</v>
      </c>
      <c r="B18" s="250"/>
      <c r="C18" s="250"/>
      <c r="D18" s="250"/>
      <c r="E18" s="250"/>
      <c r="F18" s="250"/>
      <c r="G18" s="17">
        <v>11</v>
      </c>
      <c r="H18" s="23">
        <v>0</v>
      </c>
      <c r="I18" s="24">
        <v>0</v>
      </c>
    </row>
    <row r="19" spans="1:9" ht="12.75" customHeight="1" x14ac:dyDescent="0.2">
      <c r="A19" s="250" t="s">
        <v>400</v>
      </c>
      <c r="B19" s="250"/>
      <c r="C19" s="250"/>
      <c r="D19" s="250"/>
      <c r="E19" s="250"/>
      <c r="F19" s="250"/>
      <c r="G19" s="17">
        <v>12</v>
      </c>
      <c r="H19" s="23">
        <v>-3064576</v>
      </c>
      <c r="I19" s="24">
        <v>-127019</v>
      </c>
    </row>
    <row r="20" spans="1:9" ht="26.25" customHeight="1" x14ac:dyDescent="0.2">
      <c r="A20" s="258" t="s">
        <v>401</v>
      </c>
      <c r="B20" s="258"/>
      <c r="C20" s="258"/>
      <c r="D20" s="258"/>
      <c r="E20" s="258"/>
      <c r="F20" s="258"/>
      <c r="G20" s="57">
        <v>13</v>
      </c>
      <c r="H20" s="60">
        <f>SUM(H14:H19)</f>
        <v>-4875691</v>
      </c>
      <c r="I20" s="60">
        <f>SUM(I14:I19)</f>
        <v>-477519</v>
      </c>
    </row>
    <row r="21" spans="1:9" ht="27.6" customHeight="1" x14ac:dyDescent="0.2">
      <c r="A21" s="256" t="s">
        <v>402</v>
      </c>
      <c r="B21" s="256"/>
      <c r="C21" s="256"/>
      <c r="D21" s="256"/>
      <c r="E21" s="256"/>
      <c r="F21" s="256"/>
      <c r="G21" s="58">
        <v>14</v>
      </c>
      <c r="H21" s="25">
        <f>H13+H20</f>
        <v>-3135089</v>
      </c>
      <c r="I21" s="25">
        <f>I13+I20</f>
        <v>85647</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315186</v>
      </c>
      <c r="I23" s="23">
        <v>0</v>
      </c>
    </row>
    <row r="24" spans="1:9" ht="12.75" customHeight="1" x14ac:dyDescent="0.2">
      <c r="A24" s="250" t="s">
        <v>226</v>
      </c>
      <c r="B24" s="250"/>
      <c r="C24" s="250"/>
      <c r="D24" s="250"/>
      <c r="E24" s="250"/>
      <c r="F24" s="250"/>
      <c r="G24" s="16">
        <v>16</v>
      </c>
      <c r="H24" s="23">
        <v>0</v>
      </c>
      <c r="I24" s="23">
        <v>0</v>
      </c>
    </row>
    <row r="25" spans="1:9" ht="12.75" customHeight="1" x14ac:dyDescent="0.2">
      <c r="A25" s="250" t="s">
        <v>227</v>
      </c>
      <c r="B25" s="250"/>
      <c r="C25" s="250"/>
      <c r="D25" s="250"/>
      <c r="E25" s="250"/>
      <c r="F25" s="250"/>
      <c r="G25" s="16">
        <v>17</v>
      </c>
      <c r="H25" s="23">
        <v>0</v>
      </c>
      <c r="I25" s="23">
        <v>0</v>
      </c>
    </row>
    <row r="26" spans="1:9" ht="12.75" customHeight="1" x14ac:dyDescent="0.2">
      <c r="A26" s="250" t="s">
        <v>228</v>
      </c>
      <c r="B26" s="250"/>
      <c r="C26" s="250"/>
      <c r="D26" s="250"/>
      <c r="E26" s="250"/>
      <c r="F26" s="250"/>
      <c r="G26" s="16">
        <v>18</v>
      </c>
      <c r="H26" s="23">
        <v>0</v>
      </c>
      <c r="I26" s="23">
        <v>0</v>
      </c>
    </row>
    <row r="27" spans="1:9" ht="12.75" customHeight="1" x14ac:dyDescent="0.2">
      <c r="A27" s="250" t="s">
        <v>229</v>
      </c>
      <c r="B27" s="250"/>
      <c r="C27" s="250"/>
      <c r="D27" s="250"/>
      <c r="E27" s="250"/>
      <c r="F27" s="250"/>
      <c r="G27" s="16">
        <v>19</v>
      </c>
      <c r="H27" s="23">
        <v>0</v>
      </c>
      <c r="I27" s="23">
        <v>0</v>
      </c>
    </row>
    <row r="28" spans="1:9" ht="12.75" customHeight="1" x14ac:dyDescent="0.2">
      <c r="A28" s="250" t="s">
        <v>230</v>
      </c>
      <c r="B28" s="250"/>
      <c r="C28" s="250"/>
      <c r="D28" s="250"/>
      <c r="E28" s="250"/>
      <c r="F28" s="250"/>
      <c r="G28" s="16">
        <v>20</v>
      </c>
      <c r="H28" s="23">
        <v>389564</v>
      </c>
      <c r="I28" s="23">
        <v>2811</v>
      </c>
    </row>
    <row r="29" spans="1:9" ht="24" customHeight="1" x14ac:dyDescent="0.2">
      <c r="A29" s="251" t="s">
        <v>403</v>
      </c>
      <c r="B29" s="251"/>
      <c r="C29" s="251"/>
      <c r="D29" s="251"/>
      <c r="E29" s="251"/>
      <c r="F29" s="251"/>
      <c r="G29" s="57">
        <v>21</v>
      </c>
      <c r="H29" s="61">
        <f>SUM(H23:H28)</f>
        <v>704750</v>
      </c>
      <c r="I29" s="61">
        <f>SUM(I23:I28)</f>
        <v>2811</v>
      </c>
    </row>
    <row r="30" spans="1:9" ht="27" customHeight="1" x14ac:dyDescent="0.2">
      <c r="A30" s="250" t="s">
        <v>231</v>
      </c>
      <c r="B30" s="250"/>
      <c r="C30" s="250"/>
      <c r="D30" s="250"/>
      <c r="E30" s="250"/>
      <c r="F30" s="250"/>
      <c r="G30" s="17">
        <v>22</v>
      </c>
      <c r="H30" s="23">
        <v>-709</v>
      </c>
      <c r="I30" s="24">
        <v>0</v>
      </c>
    </row>
    <row r="31" spans="1:9" ht="12.75" customHeight="1" x14ac:dyDescent="0.2">
      <c r="A31" s="250" t="s">
        <v>232</v>
      </c>
      <c r="B31" s="250"/>
      <c r="C31" s="250"/>
      <c r="D31" s="250"/>
      <c r="E31" s="250"/>
      <c r="F31" s="250"/>
      <c r="G31" s="17">
        <v>23</v>
      </c>
      <c r="H31" s="23">
        <v>0</v>
      </c>
      <c r="I31" s="24">
        <v>0</v>
      </c>
    </row>
    <row r="32" spans="1:9" ht="12.75" customHeight="1" x14ac:dyDescent="0.2">
      <c r="A32" s="250" t="s">
        <v>404</v>
      </c>
      <c r="B32" s="250"/>
      <c r="C32" s="250"/>
      <c r="D32" s="250"/>
      <c r="E32" s="250"/>
      <c r="F32" s="250"/>
      <c r="G32" s="17">
        <v>24</v>
      </c>
      <c r="H32" s="23">
        <v>0</v>
      </c>
      <c r="I32" s="24">
        <v>0</v>
      </c>
    </row>
    <row r="33" spans="1:9" ht="12.75" customHeight="1" x14ac:dyDescent="0.2">
      <c r="A33" s="250" t="s">
        <v>233</v>
      </c>
      <c r="B33" s="250"/>
      <c r="C33" s="250"/>
      <c r="D33" s="250"/>
      <c r="E33" s="250"/>
      <c r="F33" s="250"/>
      <c r="G33" s="17">
        <v>25</v>
      </c>
      <c r="H33" s="23">
        <v>0</v>
      </c>
      <c r="I33" s="24">
        <v>0</v>
      </c>
    </row>
    <row r="34" spans="1:9" ht="12.75" customHeight="1" x14ac:dyDescent="0.2">
      <c r="A34" s="250" t="s">
        <v>234</v>
      </c>
      <c r="B34" s="250"/>
      <c r="C34" s="250"/>
      <c r="D34" s="250"/>
      <c r="E34" s="250"/>
      <c r="F34" s="250"/>
      <c r="G34" s="17">
        <v>26</v>
      </c>
      <c r="H34" s="23">
        <v>0</v>
      </c>
      <c r="I34" s="24">
        <v>0</v>
      </c>
    </row>
    <row r="35" spans="1:9" ht="25.9" customHeight="1" x14ac:dyDescent="0.2">
      <c r="A35" s="251" t="s">
        <v>405</v>
      </c>
      <c r="B35" s="251"/>
      <c r="C35" s="251"/>
      <c r="D35" s="251"/>
      <c r="E35" s="251"/>
      <c r="F35" s="251"/>
      <c r="G35" s="57">
        <v>27</v>
      </c>
      <c r="H35" s="61">
        <f>SUM(H30:H34)</f>
        <v>-709</v>
      </c>
      <c r="I35" s="61">
        <f>SUM(I30:I34)</f>
        <v>0</v>
      </c>
    </row>
    <row r="36" spans="1:9" ht="28.15" customHeight="1" x14ac:dyDescent="0.2">
      <c r="A36" s="256" t="s">
        <v>406</v>
      </c>
      <c r="B36" s="256"/>
      <c r="C36" s="256"/>
      <c r="D36" s="256"/>
      <c r="E36" s="256"/>
      <c r="F36" s="256"/>
      <c r="G36" s="58">
        <v>28</v>
      </c>
      <c r="H36" s="62">
        <f>H29+H35</f>
        <v>704041</v>
      </c>
      <c r="I36" s="62">
        <f>I29+I35</f>
        <v>2811</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3">
        <v>0</v>
      </c>
      <c r="I39" s="24">
        <v>0</v>
      </c>
    </row>
    <row r="40" spans="1:9" ht="12.75" customHeight="1" x14ac:dyDescent="0.2">
      <c r="A40" s="249" t="s">
        <v>237</v>
      </c>
      <c r="B40" s="249"/>
      <c r="C40" s="249"/>
      <c r="D40" s="249"/>
      <c r="E40" s="249"/>
      <c r="F40" s="249"/>
      <c r="G40" s="17">
        <v>31</v>
      </c>
      <c r="H40" s="23">
        <v>0</v>
      </c>
      <c r="I40" s="24">
        <v>0</v>
      </c>
    </row>
    <row r="41" spans="1:9" ht="12.75" customHeight="1" x14ac:dyDescent="0.2">
      <c r="A41" s="249" t="s">
        <v>238</v>
      </c>
      <c r="B41" s="249"/>
      <c r="C41" s="249"/>
      <c r="D41" s="249"/>
      <c r="E41" s="249"/>
      <c r="F41" s="249"/>
      <c r="G41" s="17">
        <v>32</v>
      </c>
      <c r="H41" s="23">
        <v>0</v>
      </c>
      <c r="I41" s="24">
        <v>0</v>
      </c>
    </row>
    <row r="42" spans="1:9" ht="25.9" customHeight="1" x14ac:dyDescent="0.2">
      <c r="A42" s="251" t="s">
        <v>407</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3">
        <v>0</v>
      </c>
      <c r="I43" s="24">
        <v>0</v>
      </c>
    </row>
    <row r="44" spans="1:9" ht="12.75" customHeight="1" x14ac:dyDescent="0.2">
      <c r="A44" s="249" t="s">
        <v>240</v>
      </c>
      <c r="B44" s="249"/>
      <c r="C44" s="249"/>
      <c r="D44" s="249"/>
      <c r="E44" s="249"/>
      <c r="F44" s="249"/>
      <c r="G44" s="17">
        <v>35</v>
      </c>
      <c r="H44" s="23">
        <v>0</v>
      </c>
      <c r="I44" s="24">
        <v>0</v>
      </c>
    </row>
    <row r="45" spans="1:9" ht="12.75" customHeight="1" x14ac:dyDescent="0.2">
      <c r="A45" s="249" t="s">
        <v>241</v>
      </c>
      <c r="B45" s="249"/>
      <c r="C45" s="249"/>
      <c r="D45" s="249"/>
      <c r="E45" s="249"/>
      <c r="F45" s="249"/>
      <c r="G45" s="17">
        <v>36</v>
      </c>
      <c r="H45" s="23">
        <v>0</v>
      </c>
      <c r="I45" s="24">
        <v>0</v>
      </c>
    </row>
    <row r="46" spans="1:9" ht="21" customHeight="1" x14ac:dyDescent="0.2">
      <c r="A46" s="249" t="s">
        <v>242</v>
      </c>
      <c r="B46" s="249"/>
      <c r="C46" s="249"/>
      <c r="D46" s="249"/>
      <c r="E46" s="249"/>
      <c r="F46" s="249"/>
      <c r="G46" s="17">
        <v>37</v>
      </c>
      <c r="H46" s="23">
        <v>0</v>
      </c>
      <c r="I46" s="24">
        <v>0</v>
      </c>
    </row>
    <row r="47" spans="1:9" ht="12.75" customHeight="1" x14ac:dyDescent="0.2">
      <c r="A47" s="249" t="s">
        <v>243</v>
      </c>
      <c r="B47" s="249"/>
      <c r="C47" s="249"/>
      <c r="D47" s="249"/>
      <c r="E47" s="249"/>
      <c r="F47" s="249"/>
      <c r="G47" s="17">
        <v>38</v>
      </c>
      <c r="H47" s="23">
        <v>0</v>
      </c>
      <c r="I47" s="24">
        <v>0</v>
      </c>
    </row>
    <row r="48" spans="1:9" ht="22.9" customHeight="1" x14ac:dyDescent="0.2">
      <c r="A48" s="251" t="s">
        <v>408</v>
      </c>
      <c r="B48" s="251"/>
      <c r="C48" s="251"/>
      <c r="D48" s="251"/>
      <c r="E48" s="251"/>
      <c r="F48" s="251"/>
      <c r="G48" s="57">
        <v>39</v>
      </c>
      <c r="H48" s="61">
        <f>H47+H46+H45+H44+H43</f>
        <v>0</v>
      </c>
      <c r="I48" s="61">
        <f>I47+I46+I45+I44+I43</f>
        <v>0</v>
      </c>
    </row>
    <row r="49" spans="1:9" ht="25.9" customHeight="1" x14ac:dyDescent="0.2">
      <c r="A49" s="262" t="s">
        <v>443</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409</v>
      </c>
      <c r="B51" s="262"/>
      <c r="C51" s="262"/>
      <c r="D51" s="262"/>
      <c r="E51" s="262"/>
      <c r="F51" s="262"/>
      <c r="G51" s="57">
        <v>42</v>
      </c>
      <c r="H51" s="61">
        <f>H21+H36+H49+H50</f>
        <v>-2431048</v>
      </c>
      <c r="I51" s="61">
        <f>I21+I36+I49+I50</f>
        <v>88458</v>
      </c>
    </row>
    <row r="52" spans="1:9" ht="12.75" customHeight="1" x14ac:dyDescent="0.2">
      <c r="A52" s="266" t="s">
        <v>218</v>
      </c>
      <c r="B52" s="266"/>
      <c r="C52" s="266"/>
      <c r="D52" s="266"/>
      <c r="E52" s="266"/>
      <c r="F52" s="266"/>
      <c r="G52" s="17">
        <v>43</v>
      </c>
      <c r="H52" s="23">
        <v>4985033</v>
      </c>
      <c r="I52" s="24">
        <v>2339891</v>
      </c>
    </row>
    <row r="53" spans="1:9" ht="31.9" customHeight="1" x14ac:dyDescent="0.2">
      <c r="A53" s="261" t="s">
        <v>410</v>
      </c>
      <c r="B53" s="261"/>
      <c r="C53" s="261"/>
      <c r="D53" s="261"/>
      <c r="E53" s="261"/>
      <c r="F53" s="261"/>
      <c r="G53" s="59">
        <v>44</v>
      </c>
      <c r="H53" s="63">
        <f>H52+H51</f>
        <v>2553985</v>
      </c>
      <c r="I53" s="63">
        <f>I52+I51</f>
        <v>2428349</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showGridLines="0" zoomScale="86" zoomScaleNormal="86" zoomScaleSheetLayoutView="100" workbookViewId="0">
      <selection activeCell="W47" sqref="W4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45292</v>
      </c>
      <c r="F2" s="4" t="s">
        <v>0</v>
      </c>
      <c r="G2" s="9">
        <v>45473</v>
      </c>
      <c r="H2" s="27"/>
      <c r="I2" s="27"/>
      <c r="J2" s="27"/>
      <c r="K2" s="26"/>
      <c r="X2" s="28" t="s">
        <v>447</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14090955</v>
      </c>
      <c r="I7" s="33">
        <v>0</v>
      </c>
      <c r="J7" s="33">
        <v>0</v>
      </c>
      <c r="K7" s="33">
        <v>177563</v>
      </c>
      <c r="L7" s="33">
        <v>177563</v>
      </c>
      <c r="M7" s="33">
        <v>0</v>
      </c>
      <c r="N7" s="33">
        <v>985322</v>
      </c>
      <c r="O7" s="33">
        <v>102500</v>
      </c>
      <c r="P7" s="33">
        <v>0</v>
      </c>
      <c r="Q7" s="33">
        <v>0</v>
      </c>
      <c r="R7" s="33">
        <v>0</v>
      </c>
      <c r="S7" s="33">
        <v>0</v>
      </c>
      <c r="T7" s="33">
        <v>0</v>
      </c>
      <c r="U7" s="33">
        <v>-14196232</v>
      </c>
      <c r="V7" s="33">
        <v>-3580612</v>
      </c>
      <c r="W7" s="34">
        <f>H7+I7+J7+K7-L7+M7+N7+O7+P7+Q7+R7+U7+V7+S7+T7</f>
        <v>-2598067</v>
      </c>
      <c r="X7" s="33">
        <v>0</v>
      </c>
      <c r="Y7" s="34">
        <f>W7+X7</f>
        <v>-2598067</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14090955</v>
      </c>
      <c r="I10" s="34">
        <f t="shared" ref="I10:Y10" si="2">I7+I8+I9</f>
        <v>0</v>
      </c>
      <c r="J10" s="34">
        <f t="shared" si="2"/>
        <v>0</v>
      </c>
      <c r="K10" s="34">
        <f>K7+K8+K9</f>
        <v>177563</v>
      </c>
      <c r="L10" s="34">
        <f t="shared" si="2"/>
        <v>177563</v>
      </c>
      <c r="M10" s="34">
        <f t="shared" si="2"/>
        <v>0</v>
      </c>
      <c r="N10" s="34">
        <f t="shared" si="2"/>
        <v>985322</v>
      </c>
      <c r="O10" s="34">
        <f t="shared" si="2"/>
        <v>102500</v>
      </c>
      <c r="P10" s="34">
        <f t="shared" si="2"/>
        <v>0</v>
      </c>
      <c r="Q10" s="34">
        <f t="shared" si="2"/>
        <v>0</v>
      </c>
      <c r="R10" s="34">
        <f t="shared" si="2"/>
        <v>0</v>
      </c>
      <c r="S10" s="34">
        <f t="shared" si="2"/>
        <v>0</v>
      </c>
      <c r="T10" s="34">
        <f t="shared" si="2"/>
        <v>0</v>
      </c>
      <c r="U10" s="34">
        <f t="shared" si="2"/>
        <v>-14196232</v>
      </c>
      <c r="V10" s="34">
        <f t="shared" si="2"/>
        <v>-3580612</v>
      </c>
      <c r="W10" s="34">
        <f t="shared" si="2"/>
        <v>-2598067</v>
      </c>
      <c r="X10" s="34">
        <f t="shared" si="2"/>
        <v>0</v>
      </c>
      <c r="Y10" s="34">
        <f t="shared" si="2"/>
        <v>-2598067</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-603520</v>
      </c>
      <c r="W11" s="34">
        <f t="shared" ref="W11:W29" si="3">H11+I11+J11+K11-L11+M11+N11+O11+P11+Q11+R11+U11+V11+S11+T11</f>
        <v>-603520</v>
      </c>
      <c r="X11" s="33">
        <v>0</v>
      </c>
      <c r="Y11" s="34">
        <f t="shared" ref="Y11:Y29" si="4">W11+X11</f>
        <v>-603520</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6412906</v>
      </c>
      <c r="V13" s="33">
        <v>0</v>
      </c>
      <c r="W13" s="34">
        <f t="shared" si="3"/>
        <v>6412906</v>
      </c>
      <c r="X13" s="33">
        <v>0</v>
      </c>
      <c r="Y13" s="34">
        <f t="shared" si="4"/>
        <v>6412906</v>
      </c>
    </row>
    <row r="14" spans="1:25" ht="39" customHeight="1" x14ac:dyDescent="0.2">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422</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423</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425</v>
      </c>
      <c r="B30" s="288"/>
      <c r="C30" s="288"/>
      <c r="D30" s="288"/>
      <c r="E30" s="288"/>
      <c r="F30" s="288"/>
      <c r="G30" s="8">
        <v>24</v>
      </c>
      <c r="H30" s="36">
        <f>SUM(H10:H29)</f>
        <v>14090955</v>
      </c>
      <c r="I30" s="36">
        <f t="shared" ref="I30:Y30" si="5">SUM(I10:I29)</f>
        <v>0</v>
      </c>
      <c r="J30" s="36">
        <f t="shared" si="5"/>
        <v>0</v>
      </c>
      <c r="K30" s="36">
        <f t="shared" si="5"/>
        <v>177563</v>
      </c>
      <c r="L30" s="36">
        <f t="shared" si="5"/>
        <v>177563</v>
      </c>
      <c r="M30" s="36">
        <f t="shared" si="5"/>
        <v>0</v>
      </c>
      <c r="N30" s="36">
        <f t="shared" si="5"/>
        <v>985322</v>
      </c>
      <c r="O30" s="36">
        <f t="shared" si="5"/>
        <v>102500</v>
      </c>
      <c r="P30" s="36">
        <f t="shared" si="5"/>
        <v>0</v>
      </c>
      <c r="Q30" s="36">
        <f t="shared" si="5"/>
        <v>0</v>
      </c>
      <c r="R30" s="36">
        <f t="shared" si="5"/>
        <v>0</v>
      </c>
      <c r="S30" s="36">
        <f t="shared" si="5"/>
        <v>0</v>
      </c>
      <c r="T30" s="36">
        <f t="shared" si="5"/>
        <v>0</v>
      </c>
      <c r="U30" s="36">
        <f t="shared" si="5"/>
        <v>-7783326</v>
      </c>
      <c r="V30" s="36">
        <f t="shared" si="5"/>
        <v>-4184132</v>
      </c>
      <c r="W30" s="36">
        <f t="shared" si="5"/>
        <v>3211319</v>
      </c>
      <c r="X30" s="36">
        <f t="shared" si="5"/>
        <v>0</v>
      </c>
      <c r="Y30" s="36">
        <f t="shared" si="5"/>
        <v>3211319</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6412906</v>
      </c>
      <c r="V32" s="34">
        <f t="shared" si="6"/>
        <v>0</v>
      </c>
      <c r="W32" s="34">
        <f t="shared" si="6"/>
        <v>6412906</v>
      </c>
      <c r="X32" s="34">
        <f t="shared" si="6"/>
        <v>0</v>
      </c>
      <c r="Y32" s="34">
        <f t="shared" si="6"/>
        <v>6412906</v>
      </c>
    </row>
    <row r="33" spans="1:25" ht="31.5" customHeight="1" x14ac:dyDescent="0.2">
      <c r="A33" s="291" t="s">
        <v>426</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6412906</v>
      </c>
      <c r="V33" s="34">
        <f t="shared" si="8"/>
        <v>-603520</v>
      </c>
      <c r="W33" s="34">
        <f t="shared" si="8"/>
        <v>5809386</v>
      </c>
      <c r="X33" s="34">
        <f t="shared" si="8"/>
        <v>0</v>
      </c>
      <c r="Y33" s="34">
        <f t="shared" si="8"/>
        <v>5809386</v>
      </c>
    </row>
    <row r="34" spans="1:25" ht="30.75" customHeight="1" x14ac:dyDescent="0.2">
      <c r="A34" s="292" t="s">
        <v>427</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+H30</f>
        <v>14090955</v>
      </c>
      <c r="I36" s="33">
        <f t="shared" ref="I36:T36" si="12">+I30</f>
        <v>0</v>
      </c>
      <c r="J36" s="33">
        <f t="shared" si="12"/>
        <v>0</v>
      </c>
      <c r="K36" s="33">
        <f t="shared" si="12"/>
        <v>177563</v>
      </c>
      <c r="L36" s="33">
        <f t="shared" si="12"/>
        <v>177563</v>
      </c>
      <c r="M36" s="33">
        <f t="shared" si="12"/>
        <v>0</v>
      </c>
      <c r="N36" s="33">
        <f t="shared" si="12"/>
        <v>985322</v>
      </c>
      <c r="O36" s="33">
        <f t="shared" si="12"/>
        <v>102500</v>
      </c>
      <c r="P36" s="33">
        <f t="shared" si="12"/>
        <v>0</v>
      </c>
      <c r="Q36" s="33">
        <f t="shared" si="12"/>
        <v>0</v>
      </c>
      <c r="R36" s="33">
        <f t="shared" si="12"/>
        <v>0</v>
      </c>
      <c r="S36" s="33">
        <f t="shared" si="12"/>
        <v>0</v>
      </c>
      <c r="T36" s="33">
        <f t="shared" si="12"/>
        <v>0</v>
      </c>
      <c r="U36" s="33">
        <v>-11363938</v>
      </c>
      <c r="V36" s="33">
        <v>-603520</v>
      </c>
      <c r="W36" s="37">
        <f>H36+I36+J36+K36-L36+M36+N36+O36+P36+Q36+R36+U36+V36+S36+T36</f>
        <v>3211319</v>
      </c>
      <c r="X36" s="33">
        <v>0</v>
      </c>
      <c r="Y36" s="37">
        <f t="shared" ref="Y36:Y38" si="13">W36+X36</f>
        <v>3211319</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1" t="s">
        <v>428</v>
      </c>
      <c r="B39" s="271"/>
      <c r="C39" s="271"/>
      <c r="D39" s="271"/>
      <c r="E39" s="271"/>
      <c r="F39" s="271"/>
      <c r="G39" s="7">
        <v>31</v>
      </c>
      <c r="H39" s="34">
        <f>H36+H37+H38</f>
        <v>14090955</v>
      </c>
      <c r="I39" s="34">
        <f t="shared" ref="I39:Y39" si="15">I36+I37+I38</f>
        <v>0</v>
      </c>
      <c r="J39" s="34">
        <f t="shared" si="15"/>
        <v>0</v>
      </c>
      <c r="K39" s="34">
        <f t="shared" si="15"/>
        <v>177563</v>
      </c>
      <c r="L39" s="34">
        <f t="shared" si="15"/>
        <v>177563</v>
      </c>
      <c r="M39" s="34">
        <f t="shared" si="15"/>
        <v>0</v>
      </c>
      <c r="N39" s="34">
        <f t="shared" si="15"/>
        <v>985322</v>
      </c>
      <c r="O39" s="34">
        <f t="shared" si="15"/>
        <v>102500</v>
      </c>
      <c r="P39" s="34">
        <f t="shared" si="15"/>
        <v>0</v>
      </c>
      <c r="Q39" s="34">
        <f t="shared" si="15"/>
        <v>0</v>
      </c>
      <c r="R39" s="34">
        <f t="shared" si="15"/>
        <v>0</v>
      </c>
      <c r="S39" s="34">
        <f t="shared" si="15"/>
        <v>0</v>
      </c>
      <c r="T39" s="34">
        <f t="shared" si="15"/>
        <v>0</v>
      </c>
      <c r="U39" s="34">
        <f t="shared" si="15"/>
        <v>-11363938</v>
      </c>
      <c r="V39" s="34">
        <f t="shared" si="15"/>
        <v>-603520</v>
      </c>
      <c r="W39" s="34">
        <f t="shared" si="15"/>
        <v>3211319</v>
      </c>
      <c r="X39" s="34">
        <f t="shared" si="15"/>
        <v>0</v>
      </c>
      <c r="Y39" s="34">
        <f t="shared" si="15"/>
        <v>3211319</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-71091</v>
      </c>
      <c r="W40" s="37">
        <f t="shared" ref="W40:W58" si="16">H40+I40+J40+K40-L40+M40+N40+O40+P40+Q40+R40+U40+V40+S40+T40</f>
        <v>-71091</v>
      </c>
      <c r="X40" s="33">
        <v>0</v>
      </c>
      <c r="Y40" s="37">
        <f t="shared" ref="Y40:Y58" si="17">W40+X40</f>
        <v>-71091</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
      <c r="A57" s="270" t="s">
        <v>430</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6"/>
        <v>0</v>
      </c>
      <c r="X57" s="33">
        <v>0</v>
      </c>
      <c r="Y57" s="37">
        <f t="shared" si="17"/>
        <v>0</v>
      </c>
    </row>
    <row r="58" spans="1:25" ht="12.75" customHeight="1" x14ac:dyDescent="0.2">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88" t="s">
        <v>431</v>
      </c>
      <c r="B59" s="288"/>
      <c r="C59" s="288"/>
      <c r="D59" s="288"/>
      <c r="E59" s="288"/>
      <c r="F59" s="288"/>
      <c r="G59" s="8">
        <v>51</v>
      </c>
      <c r="H59" s="36">
        <f>SUM(H39:H58)</f>
        <v>14090955</v>
      </c>
      <c r="I59" s="36">
        <f t="shared" ref="I59:Y59" si="18">SUM(I39:I58)</f>
        <v>0</v>
      </c>
      <c r="J59" s="36">
        <f t="shared" si="18"/>
        <v>0</v>
      </c>
      <c r="K59" s="36">
        <f t="shared" si="18"/>
        <v>177563</v>
      </c>
      <c r="L59" s="36">
        <f t="shared" si="18"/>
        <v>177563</v>
      </c>
      <c r="M59" s="36">
        <f t="shared" si="18"/>
        <v>0</v>
      </c>
      <c r="N59" s="36">
        <f t="shared" si="18"/>
        <v>985322</v>
      </c>
      <c r="O59" s="36">
        <f t="shared" si="18"/>
        <v>102500</v>
      </c>
      <c r="P59" s="36">
        <f t="shared" si="18"/>
        <v>0</v>
      </c>
      <c r="Q59" s="36">
        <f t="shared" si="18"/>
        <v>0</v>
      </c>
      <c r="R59" s="36">
        <f t="shared" si="18"/>
        <v>0</v>
      </c>
      <c r="S59" s="36">
        <f t="shared" si="18"/>
        <v>0</v>
      </c>
      <c r="T59" s="36">
        <f t="shared" si="18"/>
        <v>0</v>
      </c>
      <c r="U59" s="36">
        <f t="shared" si="18"/>
        <v>-11363938</v>
      </c>
      <c r="V59" s="36">
        <f t="shared" si="18"/>
        <v>-674611</v>
      </c>
      <c r="W59" s="36">
        <f t="shared" si="18"/>
        <v>3140228</v>
      </c>
      <c r="X59" s="36">
        <f t="shared" si="18"/>
        <v>0</v>
      </c>
      <c r="Y59" s="36">
        <f t="shared" si="18"/>
        <v>3140228</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432</v>
      </c>
      <c r="B61" s="291"/>
      <c r="C61" s="291"/>
      <c r="D61" s="291"/>
      <c r="E61" s="291"/>
      <c r="F61" s="291"/>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91" t="s">
        <v>433</v>
      </c>
      <c r="B62" s="291"/>
      <c r="C62" s="291"/>
      <c r="D62" s="291"/>
      <c r="E62" s="291"/>
      <c r="F62" s="291"/>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-71091</v>
      </c>
      <c r="W62" s="37">
        <f t="shared" si="21"/>
        <v>-71091</v>
      </c>
      <c r="X62" s="37">
        <f t="shared" si="21"/>
        <v>0</v>
      </c>
      <c r="Y62" s="37">
        <f t="shared" si="21"/>
        <v>-71091</v>
      </c>
    </row>
    <row r="63" spans="1:25" ht="29.25" customHeight="1" x14ac:dyDescent="0.2">
      <c r="A63" s="292" t="s">
        <v>434</v>
      </c>
      <c r="B63" s="292"/>
      <c r="C63" s="292"/>
      <c r="D63" s="292"/>
      <c r="E63" s="292"/>
      <c r="F63" s="292"/>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0</v>
      </c>
      <c r="V63" s="38">
        <f t="shared" si="23"/>
        <v>0</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94" t="s">
        <v>446</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Cindrić ext</cp:lastModifiedBy>
  <cp:lastPrinted>2024-07-25T12:41:52Z</cp:lastPrinted>
  <dcterms:created xsi:type="dcterms:W3CDTF">2008-10-17T11:51:54Z</dcterms:created>
  <dcterms:modified xsi:type="dcterms:W3CDTF">2024-07-25T12:51:01Z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8dbef4c5-c818-41ba-ac89-c164c445b051_Enabled">
    <vt:lpwstr>true</vt:lpwstr>
  </property>
  <property fmtid="{D5CDD505-2E9C-101B-9397-08002B2CF9AE}" pid="4" name="MSIP_Label_8dbef4c5-c818-41ba-ac89-c164c445b051_SetDate">
    <vt:lpwstr>2023-07-25T11:32:13Z</vt:lpwstr>
  </property>
  <property fmtid="{D5CDD505-2E9C-101B-9397-08002B2CF9AE}" pid="5" name="MSIP_Label_8dbef4c5-c818-41ba-ac89-c164c445b051_Method">
    <vt:lpwstr>Standard</vt:lpwstr>
  </property>
  <property fmtid="{D5CDD505-2E9C-101B-9397-08002B2CF9AE}" pid="6" name="MSIP_Label_8dbef4c5-c818-41ba-ac89-c164c445b051_Name">
    <vt:lpwstr>8dbef4c5-c818-41ba-ac89-c164c445b051</vt:lpwstr>
  </property>
  <property fmtid="{D5CDD505-2E9C-101B-9397-08002B2CF9AE}" pid="7" name="MSIP_Label_8dbef4c5-c818-41ba-ac89-c164c445b051_SiteId">
    <vt:lpwstr>95924808-3044-4177-9c1b-713746ffab95</vt:lpwstr>
  </property>
  <property fmtid="{D5CDD505-2E9C-101B-9397-08002B2CF9AE}" pid="8" name="MSIP_Label_8dbef4c5-c818-41ba-ac89-c164c445b051_ActionId">
    <vt:lpwstr>02422f6e-94f4-4835-af97-a00055371889</vt:lpwstr>
  </property>
  <property fmtid="{D5CDD505-2E9C-101B-9397-08002B2CF9AE}" pid="9" name="MSIP_Label_8dbef4c5-c818-41ba-ac89-c164c445b051_ContentBits">
    <vt:lpwstr>0</vt:lpwstr>
  </property>
</Properties>
</file>