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C:\Users\SGREGURIC\Desktop\objava konsolidirano 1g2019\"/>
    </mc:Choice>
  </mc:AlternateContent>
  <xr:revisionPtr revIDLastSave="0" documentId="13_ncr:1_{10B3E26C-DDA7-4C43-A269-F617EEE0EAC8}" xr6:coauthVersionLast="36" xr6:coauthVersionMax="36" xr10:uidLastSave="{00000000-0000-0000-0000-000000000000}"/>
  <bookViews>
    <workbookView xWindow="0" yWindow="0" windowWidth="11970" windowHeight="7965"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K60" i="19"/>
  <c r="K14" i="19"/>
  <c r="K61" i="19" s="1"/>
  <c r="J60" i="19"/>
  <c r="I75" i="18"/>
  <c r="I131" i="18" s="1"/>
  <c r="H72" i="18"/>
  <c r="I47" i="21"/>
  <c r="I44" i="18"/>
  <c r="H61" i="19"/>
  <c r="I24" i="20"/>
  <c r="I27" i="20" s="1"/>
  <c r="I55" i="20"/>
  <c r="I34" i="21"/>
  <c r="W61" i="22"/>
  <c r="I14" i="19"/>
  <c r="I61"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K63" i="19"/>
  <c r="K62" i="19"/>
  <c r="K66" i="19" s="1"/>
  <c r="J63" i="19"/>
  <c r="I72" i="18"/>
  <c r="I62" i="19"/>
  <c r="I63" i="19"/>
  <c r="I64" i="19"/>
  <c r="H64" i="19"/>
  <c r="I49" i="21"/>
  <c r="I51" i="21" s="1"/>
  <c r="H62" i="19"/>
  <c r="H63" i="19"/>
  <c r="J62" i="19"/>
  <c r="J66" i="19" s="1"/>
  <c r="J64" i="19"/>
  <c r="H67" i="19"/>
  <c r="H66" i="19"/>
  <c r="H68" i="19"/>
  <c r="K67" i="19" l="1"/>
  <c r="K68" i="19"/>
  <c r="I66" i="19"/>
  <c r="I68" i="19"/>
  <c r="I67" i="19"/>
  <c r="J67" i="19"/>
  <c r="J68" i="19"/>
</calcChain>
</file>

<file path=xl/sharedStrings.xml><?xml version="1.0" encoding="utf-8"?>
<sst xmlns="http://schemas.openxmlformats.org/spreadsheetml/2006/main" count="522" uniqueCount="459">
  <si>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</si>
  <si>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</si>
  <si>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</si>
  <si>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</si>
  <si>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</si>
  <si>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</si>
  <si>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</si>
  <si>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</si>
  <si>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</si>
  <si>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</si>
  <si>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</si>
  <si>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</si>
  <si>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</si>
  <si>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</si>
  <si>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</si>
  <si>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</si>
  <si>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</si>
  <si>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</si>
  <si>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</si>
  <si>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</si>
  <si>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</si>
  <si>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</si>
  <si>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</si>
  <si>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</si>
  <si>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</si>
  <si>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</si>
  <si>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</si>
  <si>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</si>
  <si>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</si>
  <si>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</si>
  <si>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</si>
  <si>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</si>
  <si>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</si>
  <si>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</si>
  <si>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</si>
  <si>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</si>
  <si>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</si>
  <si>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</si>
  <si>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</si>
  <si>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</si>
  <si>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</si>
  <si>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</si>
  <si>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</si>
  <si>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</si>
  <si>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</si>
  <si>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</si>
  <si>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</si>
  <si>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</si>
  <si>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</si>
  <si>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</si>
  <si>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</si>
  <si>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</si>
  <si>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</si>
  <si>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</si>
  <si>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</si>
  <si>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</si>
  <si>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</si>
  <si>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</si>
  <si>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</si>
  <si>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</si>
  <si>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</si>
  <si>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</si>
  <si>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</si>
  <si>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</si>
  <si>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</si>
  <si>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</si>
  <si>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</si>
  <si>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</si>
  <si>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</si>
  <si>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</si>
  <si>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</si>
  <si>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</si>
  <si>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</si>
  <si>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</si>
  <si>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</si>
  <si>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</si>
  <si>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</si>
  <si>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</si>
  <si>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</si>
  <si>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</si>
  <si>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</si>
  <si>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</si>
  <si>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</si>
  <si>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</si>
  <si>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</si>
  <si>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</si>
  <si>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</si>
  <si>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</si>
  <si>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</si>
  <si>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</si>
  <si>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</si>
  <si>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</si>
  <si>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</si>
  <si>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</si>
  <si>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</si>
  <si>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</si>
  <si>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</si>
  <si>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</si>
  <si>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</si>
  <si>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</si>
  <si>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</si>
  <si>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</si>
  <si>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</si>
  <si>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</si>
  <si>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</si>
  <si>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</si>
  <si>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</si>
  <si>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</si>
  <si>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</si>
  <si>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</si>
  <si>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</si>
  <si>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</si>
  <si>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</si>
  <si>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</si>
  <si>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</si>
  <si>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</si>
  <si>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</si>
  <si>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</si>
  <si>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</si>
  <si>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</si>
  <si>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</si>
  <si>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</si>
  <si>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</si>
  <si>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</si>
  <si>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</si>
  <si>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</si>
  <si>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</si>
  <si>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</si>
  <si>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</si>
  <si>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</si>
  <si>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</si>
  <si>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</si>
  <si>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</si>
  <si>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</si>
  <si>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</si>
  <si>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</si>
  <si>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</si>
  <si>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</si>
  <si>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</si>
  <si>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</si>
  <si>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</si>
  <si>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</si>
  <si>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</si>
  <si>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</si>
  <si>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</si>
  <si>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</si>
  <si>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</si>
  <si>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</si>
  <si>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</si>
  <si>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</si>
  <si>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</si>
  <si>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</si>
  <si>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</si>
  <si>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</si>
  <si>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</si>
  <si>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</si>
  <si>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</si>
  <si>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</si>
  <si>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</si>
  <si>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</si>
  <si>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</si>
  <si>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</si>
  <si>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</si>
  <si>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</si>
  <si>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</si>
  <si>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</si>
  <si>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</si>
  <si>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</si>
  <si>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</si>
  <si>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</si>
  <si>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</si>
  <si>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</si>
  <si>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</si>
  <si>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</si>
  <si>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</si>
  <si>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</si>
  <si>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</si>
  <si>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</si>
  <si>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</si>
  <si>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</si>
  <si>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</si>
  <si>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</si>
  <si>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</si>
  <si>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</si>
  <si>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</si>
  <si>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</si>
  <si>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</si>
  <si>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</si>
  <si>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</si>
  <si>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</si>
  <si>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</si>
  <si>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</si>
  <si>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</si>
  <si>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</si>
  <si>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</si>
  <si>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</si>
  <si>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</si>
  <si>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</si>
  <si>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</si>
  <si>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</si>
  <si>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</si>
  <si>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</si>
  <si>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</si>
  <si>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</si>
  <si>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</si>
  <si>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</si>
  <si>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</si>
  <si>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</si>
  <si>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</si>
  <si>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</si>
  <si>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</si>
  <si>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</si>
  <si>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</si>
  <si>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</si>
  <si>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</si>
  <si>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</si>
  <si>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</si>
  <si>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</si>
  <si>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</si>
  <si>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</si>
  <si>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</si>
  <si>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</si>
  <si>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</si>
  <si>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</si>
  <si>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</si>
  <si>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</si>
  <si>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</si>
  <si>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</si>
  <si>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</si>
  <si>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</si>
  <si>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</si>
  <si>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</si>
  <si>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</si>
  <si>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</si>
  <si>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</si>
  <si>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</si>
  <si>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</si>
  <si>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</si>
  <si>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</si>
  <si>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</si>
  <si>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</si>
  <si>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</si>
  <si>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</si>
  <si>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</si>
  <si>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</si>
  <si>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</si>
  <si>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</si>
  <si>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</si>
  <si>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</si>
  <si>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</si>
  <si>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</si>
  <si>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</si>
  <si>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</si>
  <si>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</si>
  <si>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</si>
  <si>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</si>
  <si>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</si>
  <si>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</si>
  <si>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</si>
  <si>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</si>
  <si>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</si>
  <si>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</si>
  <si>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</si>
  <si>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</si>
  <si>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</si>
  <si>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</si>
  <si>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</si>
  <si>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</si>
  <si>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</si>
  <si>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</si>
  <si>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</si>
  <si>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</si>
  <si>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</si>
  <si>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</si>
  <si>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</si>
  <si>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</si>
  <si>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</si>
  <si>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</si>
  <si>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</si>
  <si>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</si>
  <si>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</si>
  <si>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</si>
  <si>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</si>
  <si>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</si>
  <si>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</si>
  <si>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</si>
  <si>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</si>
  <si>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</si>
  <si>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</si>
  <si>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</si>
  <si>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</si>
  <si>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</si>
  <si>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</si>
  <si>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</si>
  <si>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</si>
  <si>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</si>
  <si>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</si>
  <si>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</si>
  <si>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</si>
  <si>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</si>
  <si>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</si>
  <si>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</si>
  <si>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</si>
  <si>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</si>
  <si>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</si>
  <si>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</si>
  <si>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</si>
  <si>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</si>
  <si>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</si>
  <si>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</si>
  <si>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</si>
  <si>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</si>
  <si>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</si>
  <si>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</si>
  <si>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</si>
  <si>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</si>
  <si>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</si>
  <si>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</si>
  <si>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</si>
  <si>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</si>
  <si>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</si>
  <si>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</si>
  <si>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</si>
  <si>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</si>
  <si>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</si>
  <si>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</si>
  <si>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</si>
  <si>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</si>
  <si>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</si>
  <si>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</si>
  <si>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</si>
  <si>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</si>
  <si>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</si>
  <si>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</si>
  <si>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</si>
  <si>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</si>
  <si>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</si>
  <si>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</si>
  <si>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</si>
  <si>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</si>
  <si>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</si>
  <si>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</si>
  <si>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</si>
  <si>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</si>
  <si>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</si>
  <si>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</si>
  <si>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</si>
  <si>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</si>
  <si>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</si>
  <si>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</si>
  <si>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</si>
  <si>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</si>
  <si>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</si>
  <si>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</si>
  <si>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</si>
  <si>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</si>
  <si>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</si>
  <si>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</si>
  <si>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</si>
  <si>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</si>
  <si>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</si>
  <si>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</si>
  <si>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</si>
  <si>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</si>
  <si>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</si>
  <si>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</si>
  <si>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</si>
  <si>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</si>
  <si>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</si>
  <si>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</si>
  <si>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</si>
  <si>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</si>
  <si>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</si>
  <si>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</si>
  <si>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</si>
  <si>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</si>
  <si>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</si>
  <si>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</si>
  <si>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</si>
  <si>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</si>
  <si>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</si>
  <si>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</si>
  <si>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</si>
  <si>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</si>
  <si>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</si>
  <si>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</si>
  <si>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</si>
  <si>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</si>
  <si>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</si>
  <si>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</si>
  <si>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</si>
  <si>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</si>
  <si>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</si>
  <si>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</si>
  <si>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</si>
  <si>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</si>
  <si>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</si>
  <si>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</si>
  <si>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</si>
  <si>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</si>
  <si>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</si>
  <si>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</si>
  <si>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</si>
  <si>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</si>
  <si>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</si>
  <si>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</si>
  <si>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</si>
  <si>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</si>
  <si>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</si>
  <si>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</si>
  <si>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</si>
  <si>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</si>
  <si>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</si>
  <si>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</si>
  <si>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</si>
  <si>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</si>
  <si>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</si>
  <si>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</si>
  <si>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</si>
  <si>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</si>
  <si>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</si>
  <si>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</si>
  <si>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</si>
  <si>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</si>
  <si>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</si>
  <si>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</si>
  <si>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</si>
  <si>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</si>
  <si>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</si>
  <si>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</si>
  <si>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</si>
  <si>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</si>
  <si>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</si>
  <si>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</si>
  <si>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</si>
  <si>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</si>
  <si>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</si>
  <si>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952</t>
  </si>
  <si>
    <t>74780000S0JH4RK10U96</t>
  </si>
  <si>
    <t>ZAGREBAČKE PEKARNE KLARA D.D.</t>
  </si>
  <si>
    <t>UTINJSKA 48</t>
  </si>
  <si>
    <t>ZAGREB</t>
  </si>
  <si>
    <t>klara@klara.hr</t>
  </si>
  <si>
    <t>www.klara.hr</t>
  </si>
  <si>
    <t>PREHRANA TRGOVINA D.D.</t>
  </si>
  <si>
    <t>ZAGREB,UTINJSKA 48</t>
  </si>
  <si>
    <t>DESORTIS D.O.O.</t>
  </si>
  <si>
    <t>ZAGREB,NOVA CESTA 93</t>
  </si>
  <si>
    <t>013688418</t>
  </si>
  <si>
    <t>DARINKA FIŠTREK</t>
  </si>
  <si>
    <t>darinka.fištrek@klara.hr</t>
  </si>
  <si>
    <t>INTEREXPERT-ZAGREB D.O.O.</t>
  </si>
  <si>
    <t>IVANA KARLOVIĆ</t>
  </si>
  <si>
    <t>u razdoblju 01.01.2019 do 31.03.2019</t>
  </si>
  <si>
    <t>Obveznik: ZAGREBAČKE PEKARNE KLARA D.D.</t>
  </si>
  <si>
    <t>u razdoblju 01.01.2019. do 31.03.2019.</t>
  </si>
  <si>
    <t>stanje na dan 31.03.2019</t>
  </si>
  <si>
    <t>Obveznik:ZAGREBAČKE PEKARNE KLARA D.D.</t>
  </si>
  <si>
    <t xml:space="preserve">BILJEŠKE UZ FINANCIJSKE IZVJEŠTAJE - TFI
(sastavljaju se za tromjesečna izvještajna razdoblja)
Naziv izdavatelja:   ZAGREBAČKE PEKARNE KLARA D.D.
OIB:   76842508189
Izvještajno razdoblje: PRVI KVARTAL
1. Podjela dionica	 	 	 	 	 	 	 
NIJE BILO PODJELA DIONICA
2. Zarada po dionici	 	 	 	 	 	 	 
DOBIT  PO DIONICI JE 6,09 kn
3. Promjena vlasničke strukture	 	 	 	 	 	 
U STRUKTURI VLASNIŠTVA NEMA PROMJENA U ODNOSU NA 31.12.2018
4. Pripajanja i spajanja	 	 	 	 	 	 	 
NIJE BILO SPAJANJA NI PRIPAJANJA
5. Neizvjesnost (opis slučajeva kod kojih postoji neizvjesnost naplate prihoda ili mogućih budućih troškova)
NEMA BITNIH PROMJENA 
6. Rezultati poslovanja	 	 	 	 	 	 	 
U ODNOSU NA ISTO RAZDOBLJE PROŠLE GODINE UKUPNI PRIHOD VEĆI JE ZA 1,63%,A UKUPNI TROŠKOVI VEĆI SU ZA 0,38% 
REZULTAT JE VEĆA DOBIT IZ POSLOVANJA.
7. Opis proizvoda i usluga	 	 	 	 	 	 
Proizvodnja kruha i peciva i srodnih proizvoda i maloprodaja
8. Dobit ili gubitak	 	 	 	 	 	 	 
ZBOG PROBLEMA SA RADNOM SNAGOM  POVEĆAVAJU SETROŠKOVI  OSOBLJA,POVEĆANI SU I TROŠKOVI ENERGIJE,ALI SU
SMANJENI TROŠKOVI SIROVINA I TROŠKOVI FINANCIRANJA.
9. Likvidnost	 	 	 	 	 	 	 	 
ZBOG STALNOG POVEĆANJA  ENERGENATA,OPOREZIVANJA KRUHA STOPOM PDV-a OD 5 I,POVEČANJE PLAĆA 
IMAMO SMANJENU LIKVIDNOST.
10. Promjene računovodstvenih politika	 	 	 	 	 
nije bilo promjena računovodstvenih politika
11.NAPOMENA	 	 	 	 	 	 	 
U ZAGREBU,24.04.2019				OSOBA OVLAŠTENA ZA ZASTUPANJE
						Petar Thür, prof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</si>
</sst>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60" sqref="C60:J60"/>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2">
        <v>1</v>
      </c>
    </row>
    <row r="3" spans="1:20" x14ac:dyDescent="0.25">
      <c r="A3" s="74"/>
      <c r="B3" s="75"/>
      <c r="C3" s="75"/>
      <c r="D3" s="75"/>
      <c r="E3" s="75"/>
      <c r="F3" s="75"/>
      <c r="G3" s="75"/>
      <c r="H3" s="75"/>
      <c r="I3" s="75"/>
      <c r="J3" s="76"/>
      <c r="N3" s="122">
        <v>2</v>
      </c>
    </row>
    <row r="4" spans="1:20" ht="33.6" customHeight="1" x14ac:dyDescent="0.25">
      <c r="A4" s="178" t="s">
        <v>392</v>
      </c>
      <c r="B4" s="179"/>
      <c r="C4" s="179"/>
      <c r="D4" s="179"/>
      <c r="E4" s="180">
        <v>43466</v>
      </c>
      <c r="F4" s="181"/>
      <c r="G4" s="77" t="s">
        <v>0</v>
      </c>
      <c r="H4" s="180">
        <v>43555</v>
      </c>
      <c r="I4" s="181"/>
      <c r="J4" s="78"/>
      <c r="N4" s="122">
        <v>3</v>
      </c>
    </row>
    <row r="5" spans="1:20" s="79" customFormat="1" ht="10.15" customHeight="1" x14ac:dyDescent="0.25">
      <c r="A5" s="182"/>
      <c r="B5" s="183"/>
      <c r="C5" s="183"/>
      <c r="D5" s="183"/>
      <c r="E5" s="183"/>
      <c r="F5" s="183"/>
      <c r="G5" s="183"/>
      <c r="H5" s="183"/>
      <c r="I5" s="183"/>
      <c r="J5" s="184"/>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69" t="s">
        <v>416</v>
      </c>
      <c r="B10" s="170"/>
      <c r="C10" s="170"/>
      <c r="D10" s="170"/>
      <c r="E10" s="170"/>
      <c r="F10" s="170"/>
      <c r="G10" s="170"/>
      <c r="H10" s="170"/>
      <c r="I10" s="170"/>
      <c r="J10" s="90"/>
    </row>
    <row r="11" spans="1:20" ht="24.6" customHeight="1" x14ac:dyDescent="0.25">
      <c r="A11" s="157" t="s">
        <v>393</v>
      </c>
      <c r="B11" s="171"/>
      <c r="C11" s="163" t="s">
        <v>434</v>
      </c>
      <c r="D11" s="164"/>
      <c r="E11" s="91"/>
      <c r="F11" s="129" t="s">
        <v>417</v>
      </c>
      <c r="G11" s="167"/>
      <c r="H11" s="145">
        <v>191</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435</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436</v>
      </c>
      <c r="D15" s="164"/>
      <c r="E15" s="168"/>
      <c r="F15" s="159"/>
      <c r="G15" s="97" t="s">
        <v>418</v>
      </c>
      <c r="H15" s="145" t="s">
        <v>438</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437</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439</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10020</v>
      </c>
      <c r="D21" s="146"/>
      <c r="E21" s="135"/>
      <c r="F21" s="135"/>
      <c r="G21" s="136" t="s">
        <v>441</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440</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442</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443</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1038</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7" t="s">
        <v>422</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t="s">
        <v>444</v>
      </c>
      <c r="B37" s="152"/>
      <c r="C37" s="152"/>
      <c r="D37" s="152"/>
      <c r="E37" s="151" t="s">
        <v>445</v>
      </c>
      <c r="F37" s="152"/>
      <c r="G37" s="152"/>
      <c r="H37" s="152"/>
      <c r="I37" s="153"/>
      <c r="J37" s="127">
        <v>3277607</v>
      </c>
    </row>
    <row r="38" spans="1:10" x14ac:dyDescent="0.25">
      <c r="A38" s="93"/>
      <c r="B38" s="94"/>
      <c r="C38" s="101"/>
      <c r="D38" s="155"/>
      <c r="E38" s="155"/>
      <c r="F38" s="155"/>
      <c r="G38" s="155"/>
      <c r="H38" s="155"/>
      <c r="I38" s="155"/>
      <c r="J38" s="96"/>
    </row>
    <row r="39" spans="1:10" x14ac:dyDescent="0.25">
      <c r="A39" s="151" t="s">
        <v>446</v>
      </c>
      <c r="B39" s="152"/>
      <c r="C39" s="152"/>
      <c r="D39" s="153"/>
      <c r="E39" s="151" t="s">
        <v>447</v>
      </c>
      <c r="F39" s="152"/>
      <c r="G39" s="152"/>
      <c r="H39" s="152"/>
      <c r="I39" s="153"/>
      <c r="J39" s="102">
        <v>1848160</v>
      </c>
    </row>
    <row r="40" spans="1:10" x14ac:dyDescent="0.25">
      <c r="A40" s="93"/>
      <c r="B40" s="94"/>
      <c r="C40" s="101"/>
      <c r="D40" s="111"/>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1"/>
      <c r="E42" s="155"/>
      <c r="F42" s="155"/>
      <c r="G42" s="155"/>
      <c r="H42" s="155"/>
      <c r="I42" s="95"/>
      <c r="J42" s="96"/>
    </row>
    <row r="43" spans="1:10" x14ac:dyDescent="0.25">
      <c r="A43" s="151"/>
      <c r="B43" s="152"/>
      <c r="C43" s="152"/>
      <c r="D43" s="153"/>
      <c r="E43" s="151"/>
      <c r="F43" s="152"/>
      <c r="G43" s="152"/>
      <c r="H43" s="152"/>
      <c r="I43" s="153"/>
      <c r="J43" s="102"/>
    </row>
    <row r="44" spans="1:10" x14ac:dyDescent="0.25">
      <c r="A44" s="112"/>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2"/>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2"/>
      <c r="B48" s="101"/>
      <c r="C48" s="101"/>
      <c r="D48" s="94"/>
      <c r="E48" s="135"/>
      <c r="F48" s="135"/>
      <c r="G48" s="149"/>
      <c r="H48" s="149"/>
      <c r="I48" s="94"/>
      <c r="J48" s="113" t="s">
        <v>426</v>
      </c>
    </row>
    <row r="49" spans="1:10" x14ac:dyDescent="0.25">
      <c r="A49" s="112"/>
      <c r="B49" s="101"/>
      <c r="C49" s="101"/>
      <c r="D49" s="94"/>
      <c r="E49" s="135"/>
      <c r="F49" s="135"/>
      <c r="G49" s="149"/>
      <c r="H49" s="149"/>
      <c r="I49" s="94"/>
      <c r="J49" s="113" t="s">
        <v>427</v>
      </c>
    </row>
    <row r="50" spans="1:10" ht="14.45" customHeight="1" x14ac:dyDescent="0.25">
      <c r="A50" s="128" t="s">
        <v>403</v>
      </c>
      <c r="B50" s="129"/>
      <c r="C50" s="145" t="s">
        <v>427</v>
      </c>
      <c r="D50" s="146"/>
      <c r="E50" s="147" t="s">
        <v>428</v>
      </c>
      <c r="F50" s="148"/>
      <c r="G50" s="136"/>
      <c r="H50" s="137"/>
      <c r="I50" s="137"/>
      <c r="J50" s="138"/>
    </row>
    <row r="51" spans="1:10" x14ac:dyDescent="0.25">
      <c r="A51" s="112"/>
      <c r="B51" s="101"/>
      <c r="C51" s="149"/>
      <c r="D51" s="149"/>
      <c r="E51" s="135"/>
      <c r="F51" s="135"/>
      <c r="G51" s="150" t="s">
        <v>429</v>
      </c>
      <c r="H51" s="150"/>
      <c r="I51" s="150"/>
      <c r="J51" s="85"/>
    </row>
    <row r="52" spans="1:10" ht="13.9" customHeight="1" x14ac:dyDescent="0.25">
      <c r="A52" s="128" t="s">
        <v>404</v>
      </c>
      <c r="B52" s="129"/>
      <c r="C52" s="136" t="s">
        <v>449</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448</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450</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t="s">
        <v>451</v>
      </c>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t="s">
        <v>452</v>
      </c>
      <c r="D60" s="131"/>
      <c r="E60" s="131"/>
      <c r="F60" s="131"/>
      <c r="G60" s="131"/>
      <c r="H60" s="131"/>
      <c r="I60" s="131"/>
      <c r="J60" s="132"/>
    </row>
    <row r="61" spans="1:10" ht="14.45" customHeight="1" x14ac:dyDescent="0.25">
      <c r="A61" s="114"/>
      <c r="B61" s="115"/>
      <c r="C61" s="134" t="s">
        <v>433</v>
      </c>
      <c r="D61" s="134"/>
      <c r="E61" s="134"/>
      <c r="F61" s="134"/>
      <c r="G61" s="13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86" zoomScale="110" zoomScaleNormal="100" zoomScaleSheetLayoutView="110" workbookViewId="0">
      <selection activeCell="K120" sqref="K12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456</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457</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134218914</v>
      </c>
      <c r="I9" s="34">
        <f>I10+I17+I27+I38+I43</f>
        <v>133767208</v>
      </c>
    </row>
    <row r="10" spans="1:9" ht="12.75" customHeight="1" x14ac:dyDescent="0.2">
      <c r="A10" s="190" t="s">
        <v>5</v>
      </c>
      <c r="B10" s="190"/>
      <c r="C10" s="190"/>
      <c r="D10" s="190"/>
      <c r="E10" s="190"/>
      <c r="F10" s="190"/>
      <c r="G10" s="16">
        <v>3</v>
      </c>
      <c r="H10" s="34">
        <f>H11+H12+H13+H14+H15+H16</f>
        <v>8693988</v>
      </c>
      <c r="I10" s="34">
        <f>I11+I12+I13+I14+I15+I16</f>
        <v>9949146</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1730733</v>
      </c>
      <c r="I12" s="33">
        <v>1614656</v>
      </c>
    </row>
    <row r="13" spans="1:9" ht="12.75" customHeight="1" x14ac:dyDescent="0.2">
      <c r="A13" s="186" t="s">
        <v>8</v>
      </c>
      <c r="B13" s="186"/>
      <c r="C13" s="186"/>
      <c r="D13" s="186"/>
      <c r="E13" s="186"/>
      <c r="F13" s="186"/>
      <c r="G13" s="15">
        <v>6</v>
      </c>
      <c r="H13" s="33">
        <v>3869352</v>
      </c>
      <c r="I13" s="33">
        <v>3891473</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3093903</v>
      </c>
      <c r="I16" s="33">
        <v>4443017</v>
      </c>
    </row>
    <row r="17" spans="1:9" ht="12.75" customHeight="1" x14ac:dyDescent="0.2">
      <c r="A17" s="190" t="s">
        <v>12</v>
      </c>
      <c r="B17" s="190"/>
      <c r="C17" s="190"/>
      <c r="D17" s="190"/>
      <c r="E17" s="190"/>
      <c r="F17" s="190"/>
      <c r="G17" s="16">
        <v>10</v>
      </c>
      <c r="H17" s="34">
        <f>H18+H19+H20+H21+H22+H23+H24+H25+H26</f>
        <v>125092226</v>
      </c>
      <c r="I17" s="34">
        <f>I18+I19+I20+I21+I22+I23+I24+I25+I26</f>
        <v>123347537</v>
      </c>
    </row>
    <row r="18" spans="1:9" ht="12.75" customHeight="1" x14ac:dyDescent="0.2">
      <c r="A18" s="186" t="s">
        <v>13</v>
      </c>
      <c r="B18" s="186"/>
      <c r="C18" s="186"/>
      <c r="D18" s="186"/>
      <c r="E18" s="186"/>
      <c r="F18" s="186"/>
      <c r="G18" s="15">
        <v>11</v>
      </c>
      <c r="H18" s="33">
        <v>35514989</v>
      </c>
      <c r="I18" s="33">
        <v>35514989</v>
      </c>
    </row>
    <row r="19" spans="1:9" ht="12.75" customHeight="1" x14ac:dyDescent="0.2">
      <c r="A19" s="186" t="s">
        <v>14</v>
      </c>
      <c r="B19" s="186"/>
      <c r="C19" s="186"/>
      <c r="D19" s="186"/>
      <c r="E19" s="186"/>
      <c r="F19" s="186"/>
      <c r="G19" s="15">
        <v>12</v>
      </c>
      <c r="H19" s="33">
        <v>49054963</v>
      </c>
      <c r="I19" s="33">
        <v>48387068</v>
      </c>
    </row>
    <row r="20" spans="1:9" ht="12.75" customHeight="1" x14ac:dyDescent="0.2">
      <c r="A20" s="186" t="s">
        <v>15</v>
      </c>
      <c r="B20" s="186"/>
      <c r="C20" s="186"/>
      <c r="D20" s="186"/>
      <c r="E20" s="186"/>
      <c r="F20" s="186"/>
      <c r="G20" s="15">
        <v>13</v>
      </c>
      <c r="H20" s="33">
        <v>29143106</v>
      </c>
      <c r="I20" s="33">
        <v>28459764</v>
      </c>
    </row>
    <row r="21" spans="1:9" ht="12.75" customHeight="1" x14ac:dyDescent="0.2">
      <c r="A21" s="186" t="s">
        <v>16</v>
      </c>
      <c r="B21" s="186"/>
      <c r="C21" s="186"/>
      <c r="D21" s="186"/>
      <c r="E21" s="186"/>
      <c r="F21" s="186"/>
      <c r="G21" s="15">
        <v>14</v>
      </c>
      <c r="H21" s="33">
        <v>7027218</v>
      </c>
      <c r="I21" s="33">
        <v>7016892</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133428</v>
      </c>
    </row>
    <row r="24" spans="1:9" ht="12.75" customHeight="1" x14ac:dyDescent="0.2">
      <c r="A24" s="186" t="s">
        <v>19</v>
      </c>
      <c r="B24" s="186"/>
      <c r="C24" s="186"/>
      <c r="D24" s="186"/>
      <c r="E24" s="186"/>
      <c r="F24" s="186"/>
      <c r="G24" s="15">
        <v>17</v>
      </c>
      <c r="H24" s="33">
        <v>750037</v>
      </c>
      <c r="I24" s="33">
        <v>267068</v>
      </c>
    </row>
    <row r="25" spans="1:9" ht="12.75" customHeight="1" x14ac:dyDescent="0.2">
      <c r="A25" s="186" t="s">
        <v>20</v>
      </c>
      <c r="B25" s="186"/>
      <c r="C25" s="186"/>
      <c r="D25" s="186"/>
      <c r="E25" s="186"/>
      <c r="F25" s="186"/>
      <c r="G25" s="15">
        <v>18</v>
      </c>
      <c r="H25" s="33">
        <v>218247</v>
      </c>
      <c r="I25" s="33">
        <v>237186</v>
      </c>
    </row>
    <row r="26" spans="1:9" ht="12.75" customHeight="1" x14ac:dyDescent="0.2">
      <c r="A26" s="186" t="s">
        <v>21</v>
      </c>
      <c r="B26" s="186"/>
      <c r="C26" s="186"/>
      <c r="D26" s="186"/>
      <c r="E26" s="186"/>
      <c r="F26" s="186"/>
      <c r="G26" s="15">
        <v>19</v>
      </c>
      <c r="H26" s="33">
        <v>3383666</v>
      </c>
      <c r="I26" s="33">
        <v>3331142</v>
      </c>
    </row>
    <row r="27" spans="1:9" ht="12.75" customHeight="1" x14ac:dyDescent="0.2">
      <c r="A27" s="190" t="s">
        <v>22</v>
      </c>
      <c r="B27" s="190"/>
      <c r="C27" s="190"/>
      <c r="D27" s="190"/>
      <c r="E27" s="190"/>
      <c r="F27" s="190"/>
      <c r="G27" s="16">
        <v>20</v>
      </c>
      <c r="H27" s="34">
        <f>SUM(H28:H37)</f>
        <v>382795</v>
      </c>
      <c r="I27" s="34">
        <f>SUM(I28:I37)</f>
        <v>425470</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228800</v>
      </c>
      <c r="I34" s="33">
        <v>228800</v>
      </c>
    </row>
    <row r="35" spans="1:9" ht="12.75" customHeight="1" x14ac:dyDescent="0.2">
      <c r="A35" s="186" t="s">
        <v>30</v>
      </c>
      <c r="B35" s="186"/>
      <c r="C35" s="186"/>
      <c r="D35" s="186"/>
      <c r="E35" s="186"/>
      <c r="F35" s="186"/>
      <c r="G35" s="15">
        <v>28</v>
      </c>
      <c r="H35" s="33">
        <v>91045</v>
      </c>
      <c r="I35" s="33">
        <v>133720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62950</v>
      </c>
      <c r="I37" s="33">
        <v>62950</v>
      </c>
    </row>
    <row r="38" spans="1:9" ht="12.75" customHeight="1" x14ac:dyDescent="0.2">
      <c r="A38" s="190" t="s">
        <v>33</v>
      </c>
      <c r="B38" s="190"/>
      <c r="C38" s="190"/>
      <c r="D38" s="190"/>
      <c r="E38" s="190"/>
      <c r="F38" s="190"/>
      <c r="G38" s="16">
        <v>31</v>
      </c>
      <c r="H38" s="34">
        <f>H39+H40+H41+H42</f>
        <v>49905</v>
      </c>
      <c r="I38" s="34">
        <f>I39+I40+I41+I42</f>
        <v>45055</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49905</v>
      </c>
      <c r="I42" s="33">
        <v>45055</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86475240</v>
      </c>
      <c r="I44" s="34">
        <f>I45+I53+I60+I70</f>
        <v>86163029</v>
      </c>
    </row>
    <row r="45" spans="1:9" ht="12.75" customHeight="1" x14ac:dyDescent="0.2">
      <c r="A45" s="190" t="s">
        <v>39</v>
      </c>
      <c r="B45" s="190"/>
      <c r="C45" s="190"/>
      <c r="D45" s="190"/>
      <c r="E45" s="190"/>
      <c r="F45" s="190"/>
      <c r="G45" s="16">
        <v>38</v>
      </c>
      <c r="H45" s="34">
        <f>SUM(H46:H52)</f>
        <v>47318410</v>
      </c>
      <c r="I45" s="34">
        <f>SUM(I46:I52)</f>
        <v>47421936</v>
      </c>
    </row>
    <row r="46" spans="1:9" ht="12.75" customHeight="1" x14ac:dyDescent="0.2">
      <c r="A46" s="186" t="s">
        <v>40</v>
      </c>
      <c r="B46" s="186"/>
      <c r="C46" s="186"/>
      <c r="D46" s="186"/>
      <c r="E46" s="186"/>
      <c r="F46" s="186"/>
      <c r="G46" s="15">
        <v>39</v>
      </c>
      <c r="H46" s="33">
        <v>3091069</v>
      </c>
      <c r="I46" s="33">
        <v>3142103</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1460255</v>
      </c>
      <c r="I48" s="33">
        <v>1414348</v>
      </c>
    </row>
    <row r="49" spans="1:9" ht="12.75" customHeight="1" x14ac:dyDescent="0.2">
      <c r="A49" s="186" t="s">
        <v>43</v>
      </c>
      <c r="B49" s="186"/>
      <c r="C49" s="186"/>
      <c r="D49" s="186"/>
      <c r="E49" s="186"/>
      <c r="F49" s="186"/>
      <c r="G49" s="15">
        <v>42</v>
      </c>
      <c r="H49" s="33">
        <v>14704927</v>
      </c>
      <c r="I49" s="33">
        <v>14783326</v>
      </c>
    </row>
    <row r="50" spans="1:9" ht="12.75" customHeight="1" x14ac:dyDescent="0.2">
      <c r="A50" s="186" t="s">
        <v>44</v>
      </c>
      <c r="B50" s="186"/>
      <c r="C50" s="186"/>
      <c r="D50" s="186"/>
      <c r="E50" s="186"/>
      <c r="F50" s="186"/>
      <c r="G50" s="15">
        <v>43</v>
      </c>
      <c r="H50" s="33">
        <v>0</v>
      </c>
      <c r="I50" s="33">
        <v>0</v>
      </c>
    </row>
    <row r="51" spans="1:9" ht="12.75" customHeight="1" x14ac:dyDescent="0.2">
      <c r="A51" s="186" t="s">
        <v>45</v>
      </c>
      <c r="B51" s="186"/>
      <c r="C51" s="186"/>
      <c r="D51" s="186"/>
      <c r="E51" s="186"/>
      <c r="F51" s="186"/>
      <c r="G51" s="15">
        <v>44</v>
      </c>
      <c r="H51" s="33">
        <v>28062159</v>
      </c>
      <c r="I51" s="33">
        <v>28082159</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33106776</v>
      </c>
      <c r="I53" s="34">
        <f>SUM(I54:I59)</f>
        <v>33392194</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32086743</v>
      </c>
      <c r="I56" s="33">
        <v>32339241</v>
      </c>
    </row>
    <row r="57" spans="1:9" ht="12.75" customHeight="1" x14ac:dyDescent="0.2">
      <c r="A57" s="186" t="s">
        <v>51</v>
      </c>
      <c r="B57" s="186"/>
      <c r="C57" s="186"/>
      <c r="D57" s="186"/>
      <c r="E57" s="186"/>
      <c r="F57" s="186"/>
      <c r="G57" s="15">
        <v>50</v>
      </c>
      <c r="H57" s="33">
        <v>135412</v>
      </c>
      <c r="I57" s="33">
        <v>107236</v>
      </c>
    </row>
    <row r="58" spans="1:9" ht="12.75" customHeight="1" x14ac:dyDescent="0.2">
      <c r="A58" s="186" t="s">
        <v>52</v>
      </c>
      <c r="B58" s="186"/>
      <c r="C58" s="186"/>
      <c r="D58" s="186"/>
      <c r="E58" s="186"/>
      <c r="F58" s="186"/>
      <c r="G58" s="15">
        <v>51</v>
      </c>
      <c r="H58" s="33">
        <v>831404</v>
      </c>
      <c r="I58" s="33">
        <v>901217</v>
      </c>
    </row>
    <row r="59" spans="1:9" ht="12.75" customHeight="1" x14ac:dyDescent="0.2">
      <c r="A59" s="186" t="s">
        <v>53</v>
      </c>
      <c r="B59" s="186"/>
      <c r="C59" s="186"/>
      <c r="D59" s="186"/>
      <c r="E59" s="186"/>
      <c r="F59" s="186"/>
      <c r="G59" s="15">
        <v>52</v>
      </c>
      <c r="H59" s="33">
        <v>53217</v>
      </c>
      <c r="I59" s="33">
        <v>44500</v>
      </c>
    </row>
    <row r="60" spans="1:9" ht="12.75" customHeight="1" x14ac:dyDescent="0.2">
      <c r="A60" s="190" t="s">
        <v>54</v>
      </c>
      <c r="B60" s="190"/>
      <c r="C60" s="190"/>
      <c r="D60" s="190"/>
      <c r="E60" s="190"/>
      <c r="F60" s="190"/>
      <c r="G60" s="16">
        <v>53</v>
      </c>
      <c r="H60" s="34">
        <f>SUM(H61:H69)</f>
        <v>101265</v>
      </c>
      <c r="I60" s="34">
        <f>SUM(I61:I69)</f>
        <v>98766</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101265</v>
      </c>
      <c r="I68" s="33">
        <v>98766</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5948789</v>
      </c>
      <c r="I70" s="33">
        <v>5250133</v>
      </c>
    </row>
    <row r="71" spans="1:9" ht="12.75" customHeight="1" x14ac:dyDescent="0.2">
      <c r="A71" s="187" t="s">
        <v>58</v>
      </c>
      <c r="B71" s="187"/>
      <c r="C71" s="187"/>
      <c r="D71" s="187"/>
      <c r="E71" s="187"/>
      <c r="F71" s="187"/>
      <c r="G71" s="15">
        <v>64</v>
      </c>
      <c r="H71" s="33">
        <v>314295</v>
      </c>
      <c r="I71" s="33">
        <v>206338</v>
      </c>
    </row>
    <row r="72" spans="1:9" ht="12.75" customHeight="1" x14ac:dyDescent="0.2">
      <c r="A72" s="188" t="s">
        <v>383</v>
      </c>
      <c r="B72" s="188"/>
      <c r="C72" s="188"/>
      <c r="D72" s="188"/>
      <c r="E72" s="188"/>
      <c r="F72" s="188"/>
      <c r="G72" s="16">
        <v>65</v>
      </c>
      <c r="H72" s="34">
        <f>H8+H9+H44+H71</f>
        <v>221008449</v>
      </c>
      <c r="I72" s="34">
        <f>I8+I9+I44+I71</f>
        <v>220136575</v>
      </c>
    </row>
    <row r="73" spans="1:9" ht="12.75" customHeight="1" x14ac:dyDescent="0.2">
      <c r="A73" s="187" t="s">
        <v>59</v>
      </c>
      <c r="B73" s="187"/>
      <c r="C73" s="187"/>
      <c r="D73" s="187"/>
      <c r="E73" s="187"/>
      <c r="F73" s="187"/>
      <c r="G73" s="15">
        <v>66</v>
      </c>
      <c r="H73" s="33">
        <v>0</v>
      </c>
      <c r="I73" s="33">
        <v>0</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86851951</v>
      </c>
      <c r="I75" s="34">
        <f>I76+I77+I78+I84+I85+I89+I92+I95</f>
        <v>88625835</v>
      </c>
    </row>
    <row r="76" spans="1:9" ht="12.75" customHeight="1" x14ac:dyDescent="0.2">
      <c r="A76" s="186" t="s">
        <v>61</v>
      </c>
      <c r="B76" s="186"/>
      <c r="C76" s="186"/>
      <c r="D76" s="186"/>
      <c r="E76" s="186"/>
      <c r="F76" s="186"/>
      <c r="G76" s="15">
        <v>68</v>
      </c>
      <c r="H76" s="33">
        <v>119822800</v>
      </c>
      <c r="I76" s="33">
        <v>119822800</v>
      </c>
    </row>
    <row r="77" spans="1:9" ht="12.75" customHeight="1" x14ac:dyDescent="0.2">
      <c r="A77" s="186" t="s">
        <v>62</v>
      </c>
      <c r="B77" s="186"/>
      <c r="C77" s="186"/>
      <c r="D77" s="186"/>
      <c r="E77" s="186"/>
      <c r="F77" s="186"/>
      <c r="G77" s="15">
        <v>69</v>
      </c>
      <c r="H77" s="33">
        <v>5385620</v>
      </c>
      <c r="I77" s="33">
        <v>5385620</v>
      </c>
    </row>
    <row r="78" spans="1:9" ht="12.75" customHeight="1" x14ac:dyDescent="0.2">
      <c r="A78" s="190" t="s">
        <v>63</v>
      </c>
      <c r="B78" s="190"/>
      <c r="C78" s="190"/>
      <c r="D78" s="190"/>
      <c r="E78" s="190"/>
      <c r="F78" s="190"/>
      <c r="G78" s="16">
        <v>70</v>
      </c>
      <c r="H78" s="34">
        <f>SUM(H79:H83)</f>
        <v>7521201</v>
      </c>
      <c r="I78" s="34">
        <f>SUM(I79:I83)</f>
        <v>7521201</v>
      </c>
    </row>
    <row r="79" spans="1:9" ht="12.75" customHeight="1" x14ac:dyDescent="0.2">
      <c r="A79" s="186" t="s">
        <v>64</v>
      </c>
      <c r="B79" s="186"/>
      <c r="C79" s="186"/>
      <c r="D79" s="186"/>
      <c r="E79" s="186"/>
      <c r="F79" s="186"/>
      <c r="G79" s="15">
        <v>71</v>
      </c>
      <c r="H79" s="33">
        <v>7521201</v>
      </c>
      <c r="I79" s="33">
        <v>7521201</v>
      </c>
    </row>
    <row r="80" spans="1:9" ht="12.75" customHeight="1" x14ac:dyDescent="0.2">
      <c r="A80" s="186" t="s">
        <v>65</v>
      </c>
      <c r="B80" s="186"/>
      <c r="C80" s="186"/>
      <c r="D80" s="186"/>
      <c r="E80" s="186"/>
      <c r="F80" s="186"/>
      <c r="G80" s="15">
        <v>72</v>
      </c>
      <c r="H80" s="33">
        <v>0</v>
      </c>
      <c r="I80" s="33">
        <v>0</v>
      </c>
    </row>
    <row r="81" spans="1:9" ht="12.75" customHeight="1" x14ac:dyDescent="0.2">
      <c r="A81" s="186" t="s">
        <v>66</v>
      </c>
      <c r="B81" s="186"/>
      <c r="C81" s="186"/>
      <c r="D81" s="186"/>
      <c r="E81" s="186"/>
      <c r="F81" s="186"/>
      <c r="G81" s="15">
        <v>73</v>
      </c>
      <c r="H81" s="33">
        <v>0</v>
      </c>
      <c r="I81" s="33">
        <v>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0</v>
      </c>
      <c r="I83" s="33">
        <v>0</v>
      </c>
    </row>
    <row r="84" spans="1:9" ht="12.75" customHeight="1" x14ac:dyDescent="0.2">
      <c r="A84" s="189" t="s">
        <v>69</v>
      </c>
      <c r="B84" s="189"/>
      <c r="C84" s="189"/>
      <c r="D84" s="189"/>
      <c r="E84" s="189"/>
      <c r="F84" s="189"/>
      <c r="G84" s="118">
        <v>76</v>
      </c>
      <c r="H84" s="119">
        <v>0</v>
      </c>
      <c r="I84" s="33">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-45903355</v>
      </c>
      <c r="I89" s="34">
        <f>I90-I91</f>
        <v>-45831477</v>
      </c>
    </row>
    <row r="90" spans="1:9" ht="12.75" customHeight="1" x14ac:dyDescent="0.2">
      <c r="A90" s="186" t="s">
        <v>75</v>
      </c>
      <c r="B90" s="186"/>
      <c r="C90" s="186"/>
      <c r="D90" s="186"/>
      <c r="E90" s="186"/>
      <c r="F90" s="186"/>
      <c r="G90" s="15">
        <v>82</v>
      </c>
      <c r="H90" s="33">
        <v>0</v>
      </c>
      <c r="I90" s="33">
        <v>0</v>
      </c>
    </row>
    <row r="91" spans="1:9" ht="12.75" customHeight="1" x14ac:dyDescent="0.2">
      <c r="A91" s="186" t="s">
        <v>76</v>
      </c>
      <c r="B91" s="186"/>
      <c r="C91" s="186"/>
      <c r="D91" s="186"/>
      <c r="E91" s="186"/>
      <c r="F91" s="186"/>
      <c r="G91" s="15">
        <v>83</v>
      </c>
      <c r="H91" s="33">
        <v>45903355</v>
      </c>
      <c r="I91" s="33">
        <v>45831477</v>
      </c>
    </row>
    <row r="92" spans="1:9" ht="12.75" customHeight="1" x14ac:dyDescent="0.2">
      <c r="A92" s="190" t="s">
        <v>77</v>
      </c>
      <c r="B92" s="190"/>
      <c r="C92" s="190"/>
      <c r="D92" s="190"/>
      <c r="E92" s="190"/>
      <c r="F92" s="190"/>
      <c r="G92" s="16">
        <v>84</v>
      </c>
      <c r="H92" s="34">
        <f>H93-H94</f>
        <v>-1151497</v>
      </c>
      <c r="I92" s="34">
        <f>I93-I94</f>
        <v>1222480</v>
      </c>
    </row>
    <row r="93" spans="1:9" ht="12.75" customHeight="1" x14ac:dyDescent="0.2">
      <c r="A93" s="186" t="s">
        <v>78</v>
      </c>
      <c r="B93" s="186"/>
      <c r="C93" s="186"/>
      <c r="D93" s="186"/>
      <c r="E93" s="186"/>
      <c r="F93" s="186"/>
      <c r="G93" s="15">
        <v>85</v>
      </c>
      <c r="H93" s="33">
        <v>0</v>
      </c>
      <c r="I93" s="33">
        <v>1222480</v>
      </c>
    </row>
    <row r="94" spans="1:9" ht="12.75" customHeight="1" x14ac:dyDescent="0.2">
      <c r="A94" s="186" t="s">
        <v>79</v>
      </c>
      <c r="B94" s="186"/>
      <c r="C94" s="186"/>
      <c r="D94" s="186"/>
      <c r="E94" s="186"/>
      <c r="F94" s="186"/>
      <c r="G94" s="15">
        <v>86</v>
      </c>
      <c r="H94" s="33">
        <v>1151497</v>
      </c>
      <c r="I94" s="33">
        <v>0</v>
      </c>
    </row>
    <row r="95" spans="1:9" ht="12.75" customHeight="1" x14ac:dyDescent="0.2">
      <c r="A95" s="186" t="s">
        <v>80</v>
      </c>
      <c r="B95" s="186"/>
      <c r="C95" s="186"/>
      <c r="D95" s="186"/>
      <c r="E95" s="186"/>
      <c r="F95" s="186"/>
      <c r="G95" s="15">
        <v>87</v>
      </c>
      <c r="H95" s="33">
        <v>1177182</v>
      </c>
      <c r="I95" s="33">
        <v>505211</v>
      </c>
    </row>
    <row r="96" spans="1:9" ht="12.75" customHeight="1" x14ac:dyDescent="0.2">
      <c r="A96" s="188" t="s">
        <v>385</v>
      </c>
      <c r="B96" s="188"/>
      <c r="C96" s="188"/>
      <c r="D96" s="188"/>
      <c r="E96" s="188"/>
      <c r="F96" s="188"/>
      <c r="G96" s="16">
        <v>88</v>
      </c>
      <c r="H96" s="34">
        <f>SUM(H97:H102)</f>
        <v>0</v>
      </c>
      <c r="I96" s="34">
        <f>SUM(I97:I102)</f>
        <v>0</v>
      </c>
    </row>
    <row r="97" spans="1:9" ht="12.75" customHeight="1" x14ac:dyDescent="0.2">
      <c r="A97" s="186" t="s">
        <v>81</v>
      </c>
      <c r="B97" s="186"/>
      <c r="C97" s="186"/>
      <c r="D97" s="186"/>
      <c r="E97" s="186"/>
      <c r="F97" s="186"/>
      <c r="G97" s="15">
        <v>89</v>
      </c>
      <c r="H97" s="33">
        <v>0</v>
      </c>
      <c r="I97" s="33">
        <v>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51305248</v>
      </c>
      <c r="I103" s="34">
        <f>SUM(I104:I114)</f>
        <v>48954542</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11850000</v>
      </c>
      <c r="I108" s="33">
        <v>11062500</v>
      </c>
    </row>
    <row r="109" spans="1:9" ht="12.75" customHeight="1" x14ac:dyDescent="0.2">
      <c r="A109" s="186" t="s">
        <v>92</v>
      </c>
      <c r="B109" s="186"/>
      <c r="C109" s="186"/>
      <c r="D109" s="186"/>
      <c r="E109" s="186"/>
      <c r="F109" s="186"/>
      <c r="G109" s="15">
        <v>101</v>
      </c>
      <c r="H109" s="33">
        <v>39455248</v>
      </c>
      <c r="I109" s="33">
        <v>37892042</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0</v>
      </c>
      <c r="I113" s="33">
        <v>0</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81048607</v>
      </c>
      <c r="I115" s="34">
        <f>SUM(I116:I129)</f>
        <v>80533823</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13965085</v>
      </c>
      <c r="I121" s="33">
        <v>13371998</v>
      </c>
    </row>
    <row r="122" spans="1:9" ht="12.75" customHeight="1" x14ac:dyDescent="0.2">
      <c r="A122" s="186" t="s">
        <v>93</v>
      </c>
      <c r="B122" s="186"/>
      <c r="C122" s="186"/>
      <c r="D122" s="186"/>
      <c r="E122" s="186"/>
      <c r="F122" s="186"/>
      <c r="G122" s="15">
        <v>114</v>
      </c>
      <c r="H122" s="33">
        <v>0</v>
      </c>
      <c r="I122" s="33">
        <v>0</v>
      </c>
    </row>
    <row r="123" spans="1:9" ht="12.75" customHeight="1" x14ac:dyDescent="0.2">
      <c r="A123" s="186" t="s">
        <v>94</v>
      </c>
      <c r="B123" s="186"/>
      <c r="C123" s="186"/>
      <c r="D123" s="186"/>
      <c r="E123" s="186"/>
      <c r="F123" s="186"/>
      <c r="G123" s="15">
        <v>115</v>
      </c>
      <c r="H123" s="33">
        <v>55353929</v>
      </c>
      <c r="I123" s="33">
        <v>55932139</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6733885</v>
      </c>
      <c r="I125" s="33">
        <v>6147229</v>
      </c>
    </row>
    <row r="126" spans="1:9" x14ac:dyDescent="0.2">
      <c r="A126" s="186" t="s">
        <v>99</v>
      </c>
      <c r="B126" s="186"/>
      <c r="C126" s="186"/>
      <c r="D126" s="186"/>
      <c r="E126" s="186"/>
      <c r="F126" s="186"/>
      <c r="G126" s="15">
        <v>118</v>
      </c>
      <c r="H126" s="33">
        <v>4554515</v>
      </c>
      <c r="I126" s="33">
        <v>4846484</v>
      </c>
    </row>
    <row r="127" spans="1:9" x14ac:dyDescent="0.2">
      <c r="A127" s="186" t="s">
        <v>100</v>
      </c>
      <c r="B127" s="186"/>
      <c r="C127" s="186"/>
      <c r="D127" s="186"/>
      <c r="E127" s="186"/>
      <c r="F127" s="186"/>
      <c r="G127" s="15">
        <v>119</v>
      </c>
      <c r="H127" s="33">
        <v>615</v>
      </c>
      <c r="I127" s="33">
        <v>615</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440578</v>
      </c>
      <c r="I129" s="33">
        <v>235358</v>
      </c>
    </row>
    <row r="130" spans="1:9" ht="22.15" customHeight="1" x14ac:dyDescent="0.2">
      <c r="A130" s="187" t="s">
        <v>103</v>
      </c>
      <c r="B130" s="187"/>
      <c r="C130" s="187"/>
      <c r="D130" s="187"/>
      <c r="E130" s="187"/>
      <c r="F130" s="187"/>
      <c r="G130" s="15">
        <v>122</v>
      </c>
      <c r="H130" s="33">
        <v>1802643</v>
      </c>
      <c r="I130" s="33">
        <v>2022375</v>
      </c>
    </row>
    <row r="131" spans="1:9" x14ac:dyDescent="0.2">
      <c r="A131" s="188" t="s">
        <v>388</v>
      </c>
      <c r="B131" s="188"/>
      <c r="C131" s="188"/>
      <c r="D131" s="188"/>
      <c r="E131" s="188"/>
      <c r="F131" s="188"/>
      <c r="G131" s="16">
        <v>123</v>
      </c>
      <c r="H131" s="34">
        <f>H75+H96+H103+H115+H130</f>
        <v>221008449</v>
      </c>
      <c r="I131" s="34">
        <f>I75+I96+I103+I115+I130</f>
        <v>220136575</v>
      </c>
    </row>
    <row r="132" spans="1:9" x14ac:dyDescent="0.2">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70" zoomScaleNormal="100" zoomScaleSheetLayoutView="110" workbookViewId="0">
      <selection activeCell="K77" sqref="K7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0"/>
      <c r="K1" s="120"/>
    </row>
    <row r="2" spans="1:11" x14ac:dyDescent="0.2">
      <c r="A2" s="220" t="s">
        <v>453</v>
      </c>
      <c r="B2" s="196"/>
      <c r="C2" s="196"/>
      <c r="D2" s="196"/>
      <c r="E2" s="196"/>
      <c r="F2" s="196"/>
      <c r="G2" s="196"/>
      <c r="H2" s="196"/>
      <c r="I2" s="196"/>
      <c r="J2" s="120"/>
      <c r="K2" s="120"/>
    </row>
    <row r="3" spans="1:11" x14ac:dyDescent="0.2">
      <c r="A3" s="226" t="s">
        <v>355</v>
      </c>
      <c r="B3" s="227"/>
      <c r="C3" s="227"/>
      <c r="D3" s="227"/>
      <c r="E3" s="227"/>
      <c r="F3" s="227"/>
      <c r="G3" s="227"/>
      <c r="H3" s="227"/>
      <c r="I3" s="227"/>
      <c r="J3" s="228"/>
      <c r="K3" s="228"/>
    </row>
    <row r="4" spans="1:11" x14ac:dyDescent="0.2">
      <c r="A4" s="229" t="s">
        <v>454</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94085950</v>
      </c>
      <c r="I8" s="37">
        <f>SUM(I9:I13)</f>
        <v>94085950</v>
      </c>
      <c r="J8" s="37">
        <f>SUM(J9:J13)</f>
        <v>95688752</v>
      </c>
      <c r="K8" s="37">
        <f>SUM(K9:K13)</f>
        <v>95688752</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89344486</v>
      </c>
      <c r="I10" s="33">
        <v>89344486</v>
      </c>
      <c r="J10" s="33">
        <v>92617401</v>
      </c>
      <c r="K10" s="33">
        <v>92617401</v>
      </c>
    </row>
    <row r="11" spans="1:11" x14ac:dyDescent="0.2">
      <c r="A11" s="186" t="s">
        <v>123</v>
      </c>
      <c r="B11" s="186"/>
      <c r="C11" s="186"/>
      <c r="D11" s="186"/>
      <c r="E11" s="186"/>
      <c r="F11" s="186"/>
      <c r="G11" s="15">
        <v>128</v>
      </c>
      <c r="H11" s="33">
        <v>51311</v>
      </c>
      <c r="I11" s="33">
        <v>51311</v>
      </c>
      <c r="J11" s="33">
        <v>52045</v>
      </c>
      <c r="K11" s="33">
        <v>52045</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4690153</v>
      </c>
      <c r="I13" s="33">
        <v>4690153</v>
      </c>
      <c r="J13" s="33">
        <v>3019306</v>
      </c>
      <c r="K13" s="33">
        <v>3019306</v>
      </c>
    </row>
    <row r="14" spans="1:11" x14ac:dyDescent="0.2">
      <c r="A14" s="214" t="s">
        <v>126</v>
      </c>
      <c r="B14" s="214"/>
      <c r="C14" s="214"/>
      <c r="D14" s="214"/>
      <c r="E14" s="214"/>
      <c r="F14" s="214"/>
      <c r="G14" s="20">
        <v>131</v>
      </c>
      <c r="H14" s="37">
        <f>H15+H16+H20+H24+H25+H26+H29+H36</f>
        <v>92729806</v>
      </c>
      <c r="I14" s="37">
        <f>I15+I16+I20+I24+I25+I26+I29+I36</f>
        <v>92729806</v>
      </c>
      <c r="J14" s="37">
        <f>J15+J16+J20+J24+J25+J26+J29+J36</f>
        <v>93460188</v>
      </c>
      <c r="K14" s="37">
        <f>K15+K16+K20+K24+K25+K26+K29+K36</f>
        <v>93460188</v>
      </c>
    </row>
    <row r="15" spans="1:11" x14ac:dyDescent="0.2">
      <c r="A15" s="186" t="s">
        <v>108</v>
      </c>
      <c r="B15" s="186"/>
      <c r="C15" s="186"/>
      <c r="D15" s="186"/>
      <c r="E15" s="186"/>
      <c r="F15" s="186"/>
      <c r="G15" s="15">
        <v>132</v>
      </c>
      <c r="H15" s="33">
        <v>-630795</v>
      </c>
      <c r="I15" s="33">
        <v>-630795</v>
      </c>
      <c r="J15" s="33">
        <v>14284</v>
      </c>
      <c r="K15" s="33">
        <v>14284</v>
      </c>
    </row>
    <row r="16" spans="1:11" x14ac:dyDescent="0.2">
      <c r="A16" s="215" t="s">
        <v>127</v>
      </c>
      <c r="B16" s="215"/>
      <c r="C16" s="215"/>
      <c r="D16" s="215"/>
      <c r="E16" s="215"/>
      <c r="F16" s="215"/>
      <c r="G16" s="20">
        <v>133</v>
      </c>
      <c r="H16" s="37">
        <f>SUM(H17:H19)</f>
        <v>66457182</v>
      </c>
      <c r="I16" s="37">
        <f>SUM(I17:I19)</f>
        <v>66457182</v>
      </c>
      <c r="J16" s="37">
        <f>SUM(J17:J19)</f>
        <v>66319552</v>
      </c>
      <c r="K16" s="37">
        <f>SUM(K17:K19)</f>
        <v>66319552</v>
      </c>
    </row>
    <row r="17" spans="1:11" x14ac:dyDescent="0.2">
      <c r="A17" s="216" t="s">
        <v>128</v>
      </c>
      <c r="B17" s="216"/>
      <c r="C17" s="216"/>
      <c r="D17" s="216"/>
      <c r="E17" s="216"/>
      <c r="F17" s="216"/>
      <c r="G17" s="15">
        <v>134</v>
      </c>
      <c r="H17" s="33">
        <v>18474937</v>
      </c>
      <c r="I17" s="33">
        <v>18474937</v>
      </c>
      <c r="J17" s="33">
        <v>17621548</v>
      </c>
      <c r="K17" s="33">
        <v>17621548</v>
      </c>
    </row>
    <row r="18" spans="1:11" x14ac:dyDescent="0.2">
      <c r="A18" s="216" t="s">
        <v>129</v>
      </c>
      <c r="B18" s="216"/>
      <c r="C18" s="216"/>
      <c r="D18" s="216"/>
      <c r="E18" s="216"/>
      <c r="F18" s="216"/>
      <c r="G18" s="15">
        <v>135</v>
      </c>
      <c r="H18" s="33">
        <v>40372356</v>
      </c>
      <c r="I18" s="33">
        <v>40372356</v>
      </c>
      <c r="J18" s="33">
        <v>40529702</v>
      </c>
      <c r="K18" s="33">
        <v>40529702</v>
      </c>
    </row>
    <row r="19" spans="1:11" x14ac:dyDescent="0.2">
      <c r="A19" s="216" t="s">
        <v>130</v>
      </c>
      <c r="B19" s="216"/>
      <c r="C19" s="216"/>
      <c r="D19" s="216"/>
      <c r="E19" s="216"/>
      <c r="F19" s="216"/>
      <c r="G19" s="15">
        <v>136</v>
      </c>
      <c r="H19" s="33">
        <v>7609889</v>
      </c>
      <c r="I19" s="33">
        <v>7609889</v>
      </c>
      <c r="J19" s="33">
        <v>8168302</v>
      </c>
      <c r="K19" s="33">
        <v>8168302</v>
      </c>
    </row>
    <row r="20" spans="1:11" x14ac:dyDescent="0.2">
      <c r="A20" s="215" t="s">
        <v>131</v>
      </c>
      <c r="B20" s="215"/>
      <c r="C20" s="215"/>
      <c r="D20" s="215"/>
      <c r="E20" s="215"/>
      <c r="F20" s="215"/>
      <c r="G20" s="20">
        <v>137</v>
      </c>
      <c r="H20" s="37">
        <f>SUM(H21:H23)</f>
        <v>20117200</v>
      </c>
      <c r="I20" s="37">
        <f>SUM(I21:I23)</f>
        <v>20117200</v>
      </c>
      <c r="J20" s="37">
        <f>SUM(J21:J23)</f>
        <v>20734935</v>
      </c>
      <c r="K20" s="37">
        <f>SUM(K21:K23)</f>
        <v>20734935</v>
      </c>
    </row>
    <row r="21" spans="1:11" x14ac:dyDescent="0.2">
      <c r="A21" s="216" t="s">
        <v>109</v>
      </c>
      <c r="B21" s="216"/>
      <c r="C21" s="216"/>
      <c r="D21" s="216"/>
      <c r="E21" s="216"/>
      <c r="F21" s="216"/>
      <c r="G21" s="15">
        <v>138</v>
      </c>
      <c r="H21" s="33">
        <v>13169176</v>
      </c>
      <c r="I21" s="33">
        <v>13169176</v>
      </c>
      <c r="J21" s="33">
        <v>13574983</v>
      </c>
      <c r="K21" s="33">
        <v>13574983</v>
      </c>
    </row>
    <row r="22" spans="1:11" x14ac:dyDescent="0.2">
      <c r="A22" s="216" t="s">
        <v>110</v>
      </c>
      <c r="B22" s="216"/>
      <c r="C22" s="216"/>
      <c r="D22" s="216"/>
      <c r="E22" s="216"/>
      <c r="F22" s="216"/>
      <c r="G22" s="15">
        <v>139</v>
      </c>
      <c r="H22" s="33">
        <v>4123606</v>
      </c>
      <c r="I22" s="33">
        <v>4123606</v>
      </c>
      <c r="J22" s="33">
        <v>4443499</v>
      </c>
      <c r="K22" s="33">
        <v>4443499</v>
      </c>
    </row>
    <row r="23" spans="1:11" x14ac:dyDescent="0.2">
      <c r="A23" s="216" t="s">
        <v>111</v>
      </c>
      <c r="B23" s="216"/>
      <c r="C23" s="216"/>
      <c r="D23" s="216"/>
      <c r="E23" s="216"/>
      <c r="F23" s="216"/>
      <c r="G23" s="15">
        <v>140</v>
      </c>
      <c r="H23" s="33">
        <v>2824418</v>
      </c>
      <c r="I23" s="33">
        <v>2824418</v>
      </c>
      <c r="J23" s="33">
        <v>2716453</v>
      </c>
      <c r="K23" s="33">
        <v>2716453</v>
      </c>
    </row>
    <row r="24" spans="1:11" x14ac:dyDescent="0.2">
      <c r="A24" s="186" t="s">
        <v>112</v>
      </c>
      <c r="B24" s="186"/>
      <c r="C24" s="186"/>
      <c r="D24" s="186"/>
      <c r="E24" s="186"/>
      <c r="F24" s="186"/>
      <c r="G24" s="15">
        <v>141</v>
      </c>
      <c r="H24" s="33">
        <v>3042327</v>
      </c>
      <c r="I24" s="33">
        <v>3042327</v>
      </c>
      <c r="J24" s="33">
        <v>3144947</v>
      </c>
      <c r="K24" s="33">
        <v>3144947</v>
      </c>
    </row>
    <row r="25" spans="1:11" x14ac:dyDescent="0.2">
      <c r="A25" s="186" t="s">
        <v>113</v>
      </c>
      <c r="B25" s="186"/>
      <c r="C25" s="186"/>
      <c r="D25" s="186"/>
      <c r="E25" s="186"/>
      <c r="F25" s="186"/>
      <c r="G25" s="15">
        <v>142</v>
      </c>
      <c r="H25" s="33">
        <v>3280211</v>
      </c>
      <c r="I25" s="33">
        <v>3280211</v>
      </c>
      <c r="J25" s="33">
        <v>3107190</v>
      </c>
      <c r="K25" s="33">
        <v>3107190</v>
      </c>
    </row>
    <row r="26" spans="1:11" x14ac:dyDescent="0.2">
      <c r="A26" s="215" t="s">
        <v>132</v>
      </c>
      <c r="B26" s="215"/>
      <c r="C26" s="215"/>
      <c r="D26" s="215"/>
      <c r="E26" s="215"/>
      <c r="F26" s="215"/>
      <c r="G26" s="20">
        <v>143</v>
      </c>
      <c r="H26" s="37">
        <f>H27+H28</f>
        <v>28364</v>
      </c>
      <c r="I26" s="37">
        <f>I27+I28</f>
        <v>28364</v>
      </c>
      <c r="J26" s="37">
        <f>J27+J28</f>
        <v>84483</v>
      </c>
      <c r="K26" s="37">
        <f>K27+K28</f>
        <v>84483</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28364</v>
      </c>
      <c r="I28" s="33">
        <v>28364</v>
      </c>
      <c r="J28" s="33">
        <v>84483</v>
      </c>
      <c r="K28" s="33">
        <v>84483</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435317</v>
      </c>
      <c r="I36" s="33">
        <v>435317</v>
      </c>
      <c r="J36" s="33">
        <v>54797</v>
      </c>
      <c r="K36" s="33">
        <v>54797</v>
      </c>
    </row>
    <row r="37" spans="1:11" x14ac:dyDescent="0.2">
      <c r="A37" s="214" t="s">
        <v>142</v>
      </c>
      <c r="B37" s="214"/>
      <c r="C37" s="214"/>
      <c r="D37" s="214"/>
      <c r="E37" s="214"/>
      <c r="F37" s="214"/>
      <c r="G37" s="20">
        <v>154</v>
      </c>
      <c r="H37" s="37">
        <f>SUM(H38:H47)</f>
        <v>151369</v>
      </c>
      <c r="I37" s="37">
        <f>SUM(I38:I47)</f>
        <v>151369</v>
      </c>
      <c r="J37" s="37">
        <f>SUM(J38:J47)</f>
        <v>80563</v>
      </c>
      <c r="K37" s="37">
        <f>SUM(K38:K47)</f>
        <v>80563</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1592</v>
      </c>
      <c r="I44" s="33">
        <v>1592</v>
      </c>
      <c r="J44" s="33">
        <v>2989</v>
      </c>
      <c r="K44" s="33">
        <v>2989</v>
      </c>
    </row>
    <row r="45" spans="1:11" x14ac:dyDescent="0.2">
      <c r="A45" s="186" t="s">
        <v>150</v>
      </c>
      <c r="B45" s="186"/>
      <c r="C45" s="186"/>
      <c r="D45" s="186"/>
      <c r="E45" s="186"/>
      <c r="F45" s="186"/>
      <c r="G45" s="15">
        <v>162</v>
      </c>
      <c r="H45" s="33">
        <v>189</v>
      </c>
      <c r="I45" s="33">
        <v>189</v>
      </c>
      <c r="J45" s="33">
        <v>1034</v>
      </c>
      <c r="K45" s="33">
        <v>1034</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149588</v>
      </c>
      <c r="I47" s="33">
        <v>149588</v>
      </c>
      <c r="J47" s="33">
        <v>76540</v>
      </c>
      <c r="K47" s="33">
        <v>76540</v>
      </c>
    </row>
    <row r="48" spans="1:11" x14ac:dyDescent="0.2">
      <c r="A48" s="214" t="s">
        <v>153</v>
      </c>
      <c r="B48" s="214"/>
      <c r="C48" s="214"/>
      <c r="D48" s="214"/>
      <c r="E48" s="214"/>
      <c r="F48" s="214"/>
      <c r="G48" s="20">
        <v>165</v>
      </c>
      <c r="H48" s="37">
        <f>SUM(H49:H55)</f>
        <v>958814</v>
      </c>
      <c r="I48" s="37">
        <f>SUM(I49:I55)</f>
        <v>958814</v>
      </c>
      <c r="J48" s="37">
        <f>SUM(J49:J55)</f>
        <v>581436</v>
      </c>
      <c r="K48" s="37">
        <f>SUM(K49:K55)</f>
        <v>581436</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657823</v>
      </c>
      <c r="I51" s="33">
        <v>657823</v>
      </c>
      <c r="J51" s="33">
        <v>353125</v>
      </c>
      <c r="K51" s="33">
        <v>353125</v>
      </c>
    </row>
    <row r="52" spans="1:11" x14ac:dyDescent="0.2">
      <c r="A52" s="210" t="s">
        <v>157</v>
      </c>
      <c r="B52" s="210"/>
      <c r="C52" s="210"/>
      <c r="D52" s="210"/>
      <c r="E52" s="210"/>
      <c r="F52" s="210"/>
      <c r="G52" s="15">
        <v>169</v>
      </c>
      <c r="H52" s="33">
        <v>3674</v>
      </c>
      <c r="I52" s="33">
        <v>3674</v>
      </c>
      <c r="J52" s="33">
        <v>6554</v>
      </c>
      <c r="K52" s="33">
        <v>6554</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297317</v>
      </c>
      <c r="I55" s="33">
        <v>297317</v>
      </c>
      <c r="J55" s="33">
        <v>221757</v>
      </c>
      <c r="K55" s="33">
        <v>221757</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94237319</v>
      </c>
      <c r="I60" s="37">
        <f t="shared" ref="I60:K60" si="0">I8+I37+I56+I57</f>
        <v>94237319</v>
      </c>
      <c r="J60" s="37">
        <f t="shared" si="0"/>
        <v>95769315</v>
      </c>
      <c r="K60" s="37">
        <f t="shared" si="0"/>
        <v>95769315</v>
      </c>
    </row>
    <row r="61" spans="1:11" x14ac:dyDescent="0.2">
      <c r="A61" s="214" t="s">
        <v>166</v>
      </c>
      <c r="B61" s="214"/>
      <c r="C61" s="214"/>
      <c r="D61" s="214"/>
      <c r="E61" s="214"/>
      <c r="F61" s="214"/>
      <c r="G61" s="20">
        <v>178</v>
      </c>
      <c r="H61" s="37">
        <f>H14+H48+H58+H59</f>
        <v>93688620</v>
      </c>
      <c r="I61" s="37">
        <f t="shared" ref="I61:K61" si="1">I14+I48+I58+I59</f>
        <v>93688620</v>
      </c>
      <c r="J61" s="37">
        <f t="shared" si="1"/>
        <v>94041624</v>
      </c>
      <c r="K61" s="37">
        <f t="shared" si="1"/>
        <v>94041624</v>
      </c>
    </row>
    <row r="62" spans="1:11" x14ac:dyDescent="0.2">
      <c r="A62" s="214" t="s">
        <v>167</v>
      </c>
      <c r="B62" s="214"/>
      <c r="C62" s="214"/>
      <c r="D62" s="214"/>
      <c r="E62" s="214"/>
      <c r="F62" s="214"/>
      <c r="G62" s="20">
        <v>179</v>
      </c>
      <c r="H62" s="37">
        <f>H60-H61</f>
        <v>548699</v>
      </c>
      <c r="I62" s="37">
        <f t="shared" ref="I62:K62" si="2">I60-I61</f>
        <v>548699</v>
      </c>
      <c r="J62" s="37">
        <f t="shared" si="2"/>
        <v>1727691</v>
      </c>
      <c r="K62" s="37">
        <f t="shared" si="2"/>
        <v>1727691</v>
      </c>
    </row>
    <row r="63" spans="1:11" x14ac:dyDescent="0.2">
      <c r="A63" s="213" t="s">
        <v>168</v>
      </c>
      <c r="B63" s="213"/>
      <c r="C63" s="213"/>
      <c r="D63" s="213"/>
      <c r="E63" s="213"/>
      <c r="F63" s="213"/>
      <c r="G63" s="20">
        <v>180</v>
      </c>
      <c r="H63" s="37">
        <f>+IF((H60-H61)&gt;0,(H60-H61),0)</f>
        <v>548699</v>
      </c>
      <c r="I63" s="37">
        <f t="shared" ref="I63:K63" si="3">+IF((I60-I61)&gt;0,(I60-I61),0)</f>
        <v>548699</v>
      </c>
      <c r="J63" s="37">
        <f t="shared" si="3"/>
        <v>1727691</v>
      </c>
      <c r="K63" s="37">
        <f t="shared" si="3"/>
        <v>1727691</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0</v>
      </c>
      <c r="I65" s="33">
        <v>0</v>
      </c>
      <c r="J65" s="33">
        <v>0</v>
      </c>
      <c r="K65" s="33">
        <v>0</v>
      </c>
    </row>
    <row r="66" spans="1:11" x14ac:dyDescent="0.2">
      <c r="A66" s="214" t="s">
        <v>170</v>
      </c>
      <c r="B66" s="214"/>
      <c r="C66" s="214"/>
      <c r="D66" s="214"/>
      <c r="E66" s="214"/>
      <c r="F66" s="214"/>
      <c r="G66" s="20">
        <v>183</v>
      </c>
      <c r="H66" s="37">
        <f>H62-H65</f>
        <v>548699</v>
      </c>
      <c r="I66" s="37">
        <f t="shared" ref="I66:K66" si="5">I62-I65</f>
        <v>548699</v>
      </c>
      <c r="J66" s="37">
        <f t="shared" si="5"/>
        <v>1727691</v>
      </c>
      <c r="K66" s="37">
        <f t="shared" si="5"/>
        <v>1727691</v>
      </c>
    </row>
    <row r="67" spans="1:11" x14ac:dyDescent="0.2">
      <c r="A67" s="213" t="s">
        <v>171</v>
      </c>
      <c r="B67" s="213"/>
      <c r="C67" s="213"/>
      <c r="D67" s="213"/>
      <c r="E67" s="213"/>
      <c r="F67" s="213"/>
      <c r="G67" s="20">
        <v>184</v>
      </c>
      <c r="H67" s="37">
        <f>+IF((H62-H65)&gt;0,(H62-H65),0)</f>
        <v>548699</v>
      </c>
      <c r="I67" s="37">
        <f t="shared" ref="I67:K67" si="6">+IF((I62-I65)&gt;0,(I62-I65),0)</f>
        <v>548699</v>
      </c>
      <c r="J67" s="37">
        <f t="shared" si="6"/>
        <v>1727691</v>
      </c>
      <c r="K67" s="37">
        <f t="shared" si="6"/>
        <v>1727691</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1">
        <v>0</v>
      </c>
      <c r="I74" s="121">
        <v>0</v>
      </c>
      <c r="J74" s="121">
        <v>0</v>
      </c>
      <c r="K74" s="121">
        <v>0</v>
      </c>
    </row>
    <row r="75" spans="1:11" x14ac:dyDescent="0.2">
      <c r="A75" s="213" t="s">
        <v>179</v>
      </c>
      <c r="B75" s="213"/>
      <c r="C75" s="213"/>
      <c r="D75" s="213"/>
      <c r="E75" s="213"/>
      <c r="F75" s="213"/>
      <c r="G75" s="20">
        <v>191</v>
      </c>
      <c r="H75" s="121">
        <v>0</v>
      </c>
      <c r="I75" s="121">
        <v>0</v>
      </c>
      <c r="J75" s="121">
        <v>0</v>
      </c>
      <c r="K75" s="121">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1">
        <v>0</v>
      </c>
      <c r="I77" s="121">
        <v>0</v>
      </c>
      <c r="J77" s="121">
        <v>0</v>
      </c>
      <c r="K77" s="121">
        <v>0</v>
      </c>
    </row>
    <row r="78" spans="1:11" x14ac:dyDescent="0.2">
      <c r="A78" s="210" t="s">
        <v>182</v>
      </c>
      <c r="B78" s="210"/>
      <c r="C78" s="210"/>
      <c r="D78" s="210"/>
      <c r="E78" s="210"/>
      <c r="F78" s="210"/>
      <c r="G78" s="15">
        <v>193</v>
      </c>
      <c r="H78" s="38">
        <v>548699</v>
      </c>
      <c r="I78" s="38">
        <v>548699</v>
      </c>
      <c r="J78" s="38">
        <v>1727636</v>
      </c>
      <c r="K78" s="38">
        <v>1727636</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1">
        <v>0</v>
      </c>
      <c r="I80" s="121">
        <v>0</v>
      </c>
      <c r="J80" s="121">
        <v>0</v>
      </c>
      <c r="K80" s="121">
        <v>0</v>
      </c>
    </row>
    <row r="81" spans="1:11" x14ac:dyDescent="0.2">
      <c r="A81" s="214" t="s">
        <v>185</v>
      </c>
      <c r="B81" s="214"/>
      <c r="C81" s="214"/>
      <c r="D81" s="214"/>
      <c r="E81" s="214"/>
      <c r="F81" s="214"/>
      <c r="G81" s="20">
        <v>196</v>
      </c>
      <c r="H81" s="121">
        <v>0</v>
      </c>
      <c r="I81" s="121">
        <v>0</v>
      </c>
      <c r="J81" s="121">
        <v>0</v>
      </c>
      <c r="K81" s="121">
        <v>0</v>
      </c>
    </row>
    <row r="82" spans="1:11" x14ac:dyDescent="0.2">
      <c r="A82" s="213" t="s">
        <v>186</v>
      </c>
      <c r="B82" s="213"/>
      <c r="C82" s="213"/>
      <c r="D82" s="213"/>
      <c r="E82" s="213"/>
      <c r="F82" s="213"/>
      <c r="G82" s="20">
        <v>197</v>
      </c>
      <c r="H82" s="121">
        <v>0</v>
      </c>
      <c r="I82" s="121">
        <v>0</v>
      </c>
      <c r="J82" s="121">
        <v>0</v>
      </c>
      <c r="K82" s="121">
        <v>0</v>
      </c>
    </row>
    <row r="83" spans="1:11" x14ac:dyDescent="0.2">
      <c r="A83" s="213" t="s">
        <v>187</v>
      </c>
      <c r="B83" s="213"/>
      <c r="C83" s="213"/>
      <c r="D83" s="213"/>
      <c r="E83" s="213"/>
      <c r="F83" s="213"/>
      <c r="G83" s="20">
        <v>198</v>
      </c>
      <c r="H83" s="121">
        <v>0</v>
      </c>
      <c r="I83" s="121">
        <v>0</v>
      </c>
      <c r="J83" s="121">
        <v>0</v>
      </c>
      <c r="K83" s="121">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548698</v>
      </c>
      <c r="I85" s="39">
        <f>I86+I87</f>
        <v>548698</v>
      </c>
      <c r="J85" s="39">
        <f>J86+J87</f>
        <v>1727691</v>
      </c>
      <c r="K85" s="39">
        <f>K86+K87</f>
        <v>1727691</v>
      </c>
    </row>
    <row r="86" spans="1:11" x14ac:dyDescent="0.2">
      <c r="A86" s="209" t="s">
        <v>189</v>
      </c>
      <c r="B86" s="209"/>
      <c r="C86" s="209"/>
      <c r="D86" s="209"/>
      <c r="E86" s="209"/>
      <c r="F86" s="209"/>
      <c r="G86" s="15">
        <v>200</v>
      </c>
      <c r="H86" s="40">
        <v>353964</v>
      </c>
      <c r="I86" s="40">
        <v>353964</v>
      </c>
      <c r="J86" s="40">
        <v>1222480</v>
      </c>
      <c r="K86" s="40">
        <v>1222480</v>
      </c>
    </row>
    <row r="87" spans="1:11" x14ac:dyDescent="0.2">
      <c r="A87" s="209" t="s">
        <v>190</v>
      </c>
      <c r="B87" s="209"/>
      <c r="C87" s="209"/>
      <c r="D87" s="209"/>
      <c r="E87" s="209"/>
      <c r="F87" s="209"/>
      <c r="G87" s="15">
        <v>201</v>
      </c>
      <c r="H87" s="40">
        <v>194734</v>
      </c>
      <c r="I87" s="40">
        <v>194734</v>
      </c>
      <c r="J87" s="40">
        <v>505211</v>
      </c>
      <c r="K87" s="40">
        <v>505211</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v>0</v>
      </c>
      <c r="I89" s="40">
        <v>0</v>
      </c>
      <c r="J89" s="40">
        <v>0</v>
      </c>
      <c r="K89" s="40">
        <v>0</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0</v>
      </c>
      <c r="I101" s="39">
        <f>I89+I100</f>
        <v>0</v>
      </c>
      <c r="J101" s="39">
        <f>J89+J100</f>
        <v>0</v>
      </c>
      <c r="K101" s="39">
        <f>K89+K100</f>
        <v>0</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548698</v>
      </c>
      <c r="I103" s="39">
        <f>I104+I105</f>
        <v>548698</v>
      </c>
      <c r="J103" s="39">
        <f>J104+J105</f>
        <v>1727691</v>
      </c>
      <c r="K103" s="39">
        <f>K104+K105</f>
        <v>1727691</v>
      </c>
    </row>
    <row r="104" spans="1:11" x14ac:dyDescent="0.2">
      <c r="A104" s="209" t="s">
        <v>117</v>
      </c>
      <c r="B104" s="209"/>
      <c r="C104" s="209"/>
      <c r="D104" s="209"/>
      <c r="E104" s="209"/>
      <c r="F104" s="209"/>
      <c r="G104" s="15">
        <v>216</v>
      </c>
      <c r="H104" s="40">
        <v>353964</v>
      </c>
      <c r="I104" s="40">
        <v>353964</v>
      </c>
      <c r="J104" s="40">
        <v>1222480</v>
      </c>
      <c r="K104" s="40">
        <v>1222480</v>
      </c>
    </row>
    <row r="105" spans="1:11" x14ac:dyDescent="0.2">
      <c r="A105" s="209" t="s">
        <v>205</v>
      </c>
      <c r="B105" s="209"/>
      <c r="C105" s="209"/>
      <c r="D105" s="209"/>
      <c r="E105" s="209"/>
      <c r="F105" s="209"/>
      <c r="G105" s="15">
        <v>217</v>
      </c>
      <c r="H105" s="40">
        <v>194734</v>
      </c>
      <c r="I105" s="40">
        <v>194734</v>
      </c>
      <c r="J105" s="40">
        <v>505211</v>
      </c>
      <c r="K105" s="40">
        <v>505211</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0" zoomScale="110" zoomScaleNormal="100" workbookViewId="0">
      <selection activeCell="K29" sqref="K29"/>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455</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454</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548699</v>
      </c>
      <c r="I8" s="43">
        <v>1727691</v>
      </c>
    </row>
    <row r="9" spans="1:9" ht="12.75" customHeight="1" x14ac:dyDescent="0.2">
      <c r="A9" s="257" t="s">
        <v>211</v>
      </c>
      <c r="B9" s="258"/>
      <c r="C9" s="258"/>
      <c r="D9" s="258"/>
      <c r="E9" s="258"/>
      <c r="F9" s="259"/>
      <c r="G9" s="25">
        <v>2</v>
      </c>
      <c r="H9" s="44">
        <f>H10+H11+H12+H13+H14+H15+H16+H17</f>
        <v>4246284</v>
      </c>
      <c r="I9" s="44">
        <f>I10+I11+I12+I13+I14+I15+I16+I17</f>
        <v>3502095</v>
      </c>
    </row>
    <row r="10" spans="1:9" ht="12.75" customHeight="1" x14ac:dyDescent="0.2">
      <c r="A10" s="254" t="s">
        <v>212</v>
      </c>
      <c r="B10" s="255"/>
      <c r="C10" s="255"/>
      <c r="D10" s="255"/>
      <c r="E10" s="255"/>
      <c r="F10" s="256"/>
      <c r="G10" s="26">
        <v>3</v>
      </c>
      <c r="H10" s="45">
        <v>3042327</v>
      </c>
      <c r="I10" s="45">
        <v>3144947</v>
      </c>
    </row>
    <row r="11" spans="1:9" ht="22.15" customHeight="1" x14ac:dyDescent="0.2">
      <c r="A11" s="254" t="s">
        <v>213</v>
      </c>
      <c r="B11" s="255"/>
      <c r="C11" s="255"/>
      <c r="D11" s="255"/>
      <c r="E11" s="255"/>
      <c r="F11" s="256"/>
      <c r="G11" s="26">
        <v>4</v>
      </c>
      <c r="H11" s="45">
        <v>0</v>
      </c>
      <c r="I11" s="45">
        <v>0</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1592</v>
      </c>
      <c r="I13" s="45">
        <v>2989</v>
      </c>
    </row>
    <row r="14" spans="1:9" ht="12.75" customHeight="1" x14ac:dyDescent="0.2">
      <c r="A14" s="254" t="s">
        <v>216</v>
      </c>
      <c r="B14" s="255"/>
      <c r="C14" s="255"/>
      <c r="D14" s="255"/>
      <c r="E14" s="255"/>
      <c r="F14" s="256"/>
      <c r="G14" s="26">
        <v>7</v>
      </c>
      <c r="H14" s="45">
        <v>657823</v>
      </c>
      <c r="I14" s="45">
        <v>353125</v>
      </c>
    </row>
    <row r="15" spans="1:9" ht="12.75" customHeight="1" x14ac:dyDescent="0.2">
      <c r="A15" s="254" t="s">
        <v>217</v>
      </c>
      <c r="B15" s="255"/>
      <c r="C15" s="255"/>
      <c r="D15" s="255"/>
      <c r="E15" s="255"/>
      <c r="F15" s="256"/>
      <c r="G15" s="26">
        <v>8</v>
      </c>
      <c r="H15" s="45">
        <v>0</v>
      </c>
      <c r="I15" s="45">
        <v>0</v>
      </c>
    </row>
    <row r="16" spans="1:9" ht="12.75" customHeight="1" x14ac:dyDescent="0.2">
      <c r="A16" s="254" t="s">
        <v>218</v>
      </c>
      <c r="B16" s="255"/>
      <c r="C16" s="255"/>
      <c r="D16" s="255"/>
      <c r="E16" s="255"/>
      <c r="F16" s="256"/>
      <c r="G16" s="26">
        <v>9</v>
      </c>
      <c r="H16" s="45">
        <v>189</v>
      </c>
      <c r="I16" s="45">
        <v>1034</v>
      </c>
    </row>
    <row r="17" spans="1:9" ht="25.15" customHeight="1" x14ac:dyDescent="0.2">
      <c r="A17" s="254" t="s">
        <v>219</v>
      </c>
      <c r="B17" s="255"/>
      <c r="C17" s="255"/>
      <c r="D17" s="255"/>
      <c r="E17" s="255"/>
      <c r="F17" s="256"/>
      <c r="G17" s="26">
        <v>10</v>
      </c>
      <c r="H17" s="45">
        <v>544353</v>
      </c>
      <c r="I17" s="45">
        <v>0</v>
      </c>
    </row>
    <row r="18" spans="1:9" ht="28.15" customHeight="1" x14ac:dyDescent="0.2">
      <c r="A18" s="233" t="s">
        <v>390</v>
      </c>
      <c r="B18" s="234"/>
      <c r="C18" s="234"/>
      <c r="D18" s="234"/>
      <c r="E18" s="234"/>
      <c r="F18" s="235"/>
      <c r="G18" s="25">
        <v>11</v>
      </c>
      <c r="H18" s="44">
        <f>H8+H9</f>
        <v>4794983</v>
      </c>
      <c r="I18" s="44">
        <f>I8+I9</f>
        <v>5229786</v>
      </c>
    </row>
    <row r="19" spans="1:9" ht="12.75" customHeight="1" x14ac:dyDescent="0.2">
      <c r="A19" s="257" t="s">
        <v>220</v>
      </c>
      <c r="B19" s="258"/>
      <c r="C19" s="258"/>
      <c r="D19" s="258"/>
      <c r="E19" s="258"/>
      <c r="F19" s="259"/>
      <c r="G19" s="25">
        <v>12</v>
      </c>
      <c r="H19" s="44">
        <f>H20+H21+H22+H23</f>
        <v>244158</v>
      </c>
      <c r="I19" s="44">
        <f>I20+I21+I22+I23</f>
        <v>-683996</v>
      </c>
    </row>
    <row r="20" spans="1:9" ht="12.75" customHeight="1" x14ac:dyDescent="0.2">
      <c r="A20" s="254" t="s">
        <v>221</v>
      </c>
      <c r="B20" s="255"/>
      <c r="C20" s="255"/>
      <c r="D20" s="255"/>
      <c r="E20" s="255"/>
      <c r="F20" s="256"/>
      <c r="G20" s="26">
        <v>13</v>
      </c>
      <c r="H20" s="45">
        <v>-23758</v>
      </c>
      <c r="I20" s="45">
        <v>-514784</v>
      </c>
    </row>
    <row r="21" spans="1:9" ht="12.75" customHeight="1" x14ac:dyDescent="0.2">
      <c r="A21" s="254" t="s">
        <v>222</v>
      </c>
      <c r="B21" s="255"/>
      <c r="C21" s="255"/>
      <c r="D21" s="255"/>
      <c r="E21" s="255"/>
      <c r="F21" s="256"/>
      <c r="G21" s="26">
        <v>14</v>
      </c>
      <c r="H21" s="45">
        <v>1783794</v>
      </c>
      <c r="I21" s="45">
        <v>-285418</v>
      </c>
    </row>
    <row r="22" spans="1:9" ht="12.75" customHeight="1" x14ac:dyDescent="0.2">
      <c r="A22" s="254" t="s">
        <v>223</v>
      </c>
      <c r="B22" s="255"/>
      <c r="C22" s="255"/>
      <c r="D22" s="255"/>
      <c r="E22" s="255"/>
      <c r="F22" s="256"/>
      <c r="G22" s="26">
        <v>15</v>
      </c>
      <c r="H22" s="45">
        <v>-1515878</v>
      </c>
      <c r="I22" s="45">
        <v>-103526</v>
      </c>
    </row>
    <row r="23" spans="1:9" ht="12.75" customHeight="1" x14ac:dyDescent="0.2">
      <c r="A23" s="254" t="s">
        <v>224</v>
      </c>
      <c r="B23" s="255"/>
      <c r="C23" s="255"/>
      <c r="D23" s="255"/>
      <c r="E23" s="255"/>
      <c r="F23" s="256"/>
      <c r="G23" s="26">
        <v>16</v>
      </c>
      <c r="H23" s="45">
        <v>0</v>
      </c>
      <c r="I23" s="45">
        <v>219732</v>
      </c>
    </row>
    <row r="24" spans="1:9" ht="12.75" customHeight="1" x14ac:dyDescent="0.2">
      <c r="A24" s="233" t="s">
        <v>225</v>
      </c>
      <c r="B24" s="234"/>
      <c r="C24" s="234"/>
      <c r="D24" s="234"/>
      <c r="E24" s="234"/>
      <c r="F24" s="235"/>
      <c r="G24" s="25">
        <v>17</v>
      </c>
      <c r="H24" s="44">
        <f>H18+H19</f>
        <v>5039141</v>
      </c>
      <c r="I24" s="44">
        <f>I18+I19</f>
        <v>4545790</v>
      </c>
    </row>
    <row r="25" spans="1:9" ht="12.75" customHeight="1" x14ac:dyDescent="0.2">
      <c r="A25" s="245" t="s">
        <v>226</v>
      </c>
      <c r="B25" s="246"/>
      <c r="C25" s="246"/>
      <c r="D25" s="246"/>
      <c r="E25" s="246"/>
      <c r="F25" s="247"/>
      <c r="G25" s="26">
        <v>18</v>
      </c>
      <c r="H25" s="45">
        <v>-657823</v>
      </c>
      <c r="I25" s="45">
        <v>-353125</v>
      </c>
    </row>
    <row r="26" spans="1:9" ht="12.75" customHeight="1" x14ac:dyDescent="0.2">
      <c r="A26" s="245" t="s">
        <v>227</v>
      </c>
      <c r="B26" s="246"/>
      <c r="C26" s="246"/>
      <c r="D26" s="246"/>
      <c r="E26" s="246"/>
      <c r="F26" s="247"/>
      <c r="G26" s="26">
        <v>19</v>
      </c>
      <c r="H26" s="45">
        <v>0</v>
      </c>
      <c r="I26" s="45">
        <v>0</v>
      </c>
    </row>
    <row r="27" spans="1:9" ht="25.9" customHeight="1" x14ac:dyDescent="0.2">
      <c r="A27" s="236" t="s">
        <v>228</v>
      </c>
      <c r="B27" s="237"/>
      <c r="C27" s="237"/>
      <c r="D27" s="237"/>
      <c r="E27" s="237"/>
      <c r="F27" s="238"/>
      <c r="G27" s="27">
        <v>20</v>
      </c>
      <c r="H27" s="46">
        <f>H24+H25+H26</f>
        <v>4381318</v>
      </c>
      <c r="I27" s="46">
        <f>I24+I25+I26</f>
        <v>4192665</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557703</v>
      </c>
      <c r="I29" s="47">
        <v>56677</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1592</v>
      </c>
      <c r="I31" s="48">
        <v>2989</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0</v>
      </c>
      <c r="I33" s="48">
        <v>0</v>
      </c>
    </row>
    <row r="34" spans="1:9" ht="12.75" customHeight="1" x14ac:dyDescent="0.2">
      <c r="A34" s="245" t="s">
        <v>235</v>
      </c>
      <c r="B34" s="246"/>
      <c r="C34" s="246"/>
      <c r="D34" s="246"/>
      <c r="E34" s="246"/>
      <c r="F34" s="247"/>
      <c r="G34" s="26">
        <v>26</v>
      </c>
      <c r="H34" s="48">
        <v>0</v>
      </c>
      <c r="I34" s="48">
        <v>61654</v>
      </c>
    </row>
    <row r="35" spans="1:9" ht="26.45" customHeight="1" x14ac:dyDescent="0.2">
      <c r="A35" s="233" t="s">
        <v>236</v>
      </c>
      <c r="B35" s="234"/>
      <c r="C35" s="234"/>
      <c r="D35" s="234"/>
      <c r="E35" s="234"/>
      <c r="F35" s="235"/>
      <c r="G35" s="25">
        <v>27</v>
      </c>
      <c r="H35" s="49">
        <f>H29+H30+H31+H32+H33+H34</f>
        <v>559295</v>
      </c>
      <c r="I35" s="49">
        <f>I29+I30+I31+I32+I33+I34</f>
        <v>121320</v>
      </c>
    </row>
    <row r="36" spans="1:9" ht="22.9" customHeight="1" x14ac:dyDescent="0.2">
      <c r="A36" s="245" t="s">
        <v>237</v>
      </c>
      <c r="B36" s="246"/>
      <c r="C36" s="246"/>
      <c r="D36" s="246"/>
      <c r="E36" s="246"/>
      <c r="F36" s="247"/>
      <c r="G36" s="26">
        <v>28</v>
      </c>
      <c r="H36" s="48">
        <v>-4714356</v>
      </c>
      <c r="I36" s="48">
        <v>-2269213</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0</v>
      </c>
      <c r="I40" s="48">
        <v>0</v>
      </c>
    </row>
    <row r="41" spans="1:9" ht="24" customHeight="1" x14ac:dyDescent="0.2">
      <c r="A41" s="233" t="s">
        <v>242</v>
      </c>
      <c r="B41" s="234"/>
      <c r="C41" s="234"/>
      <c r="D41" s="234"/>
      <c r="E41" s="234"/>
      <c r="F41" s="235"/>
      <c r="G41" s="25">
        <v>33</v>
      </c>
      <c r="H41" s="49">
        <f>H36+H37+H38+H39+H40</f>
        <v>-4714356</v>
      </c>
      <c r="I41" s="49">
        <f>I36+I37+I38+I39+I40</f>
        <v>-2269213</v>
      </c>
    </row>
    <row r="42" spans="1:9" ht="29.45" customHeight="1" x14ac:dyDescent="0.2">
      <c r="A42" s="236" t="s">
        <v>243</v>
      </c>
      <c r="B42" s="237"/>
      <c r="C42" s="237"/>
      <c r="D42" s="237"/>
      <c r="E42" s="237"/>
      <c r="F42" s="238"/>
      <c r="G42" s="27">
        <v>34</v>
      </c>
      <c r="H42" s="50">
        <f>H35+H41</f>
        <v>-4155061</v>
      </c>
      <c r="I42" s="50">
        <f>I35+I41</f>
        <v>-2147893</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0</v>
      </c>
      <c r="I46" s="48">
        <v>0</v>
      </c>
    </row>
    <row r="47" spans="1:9" ht="12.75" customHeight="1" x14ac:dyDescent="0.2">
      <c r="A47" s="245" t="s">
        <v>248</v>
      </c>
      <c r="B47" s="246"/>
      <c r="C47" s="246"/>
      <c r="D47" s="246"/>
      <c r="E47" s="246"/>
      <c r="F47" s="247"/>
      <c r="G47" s="26">
        <v>38</v>
      </c>
      <c r="H47" s="48">
        <v>1744555</v>
      </c>
      <c r="I47" s="48">
        <v>554405</v>
      </c>
    </row>
    <row r="48" spans="1:9" ht="22.15" customHeight="1" x14ac:dyDescent="0.2">
      <c r="A48" s="233" t="s">
        <v>249</v>
      </c>
      <c r="B48" s="234"/>
      <c r="C48" s="234"/>
      <c r="D48" s="234"/>
      <c r="E48" s="234"/>
      <c r="F48" s="235"/>
      <c r="G48" s="25">
        <v>39</v>
      </c>
      <c r="H48" s="49">
        <f>H44+H45+H46+H47</f>
        <v>1744555</v>
      </c>
      <c r="I48" s="49">
        <f>I44+I45+I46+I47</f>
        <v>554405</v>
      </c>
    </row>
    <row r="49" spans="1:9" ht="24.6" customHeight="1" x14ac:dyDescent="0.2">
      <c r="A49" s="245" t="s">
        <v>389</v>
      </c>
      <c r="B49" s="246"/>
      <c r="C49" s="246"/>
      <c r="D49" s="246"/>
      <c r="E49" s="246"/>
      <c r="F49" s="247"/>
      <c r="G49" s="26">
        <v>40</v>
      </c>
      <c r="H49" s="48">
        <v>-3239778</v>
      </c>
      <c r="I49" s="48">
        <v>-2854160</v>
      </c>
    </row>
    <row r="50" spans="1:9" ht="12.75" customHeight="1" x14ac:dyDescent="0.2">
      <c r="A50" s="245" t="s">
        <v>250</v>
      </c>
      <c r="B50" s="246"/>
      <c r="C50" s="246"/>
      <c r="D50" s="246"/>
      <c r="E50" s="246"/>
      <c r="F50" s="247"/>
      <c r="G50" s="26">
        <v>41</v>
      </c>
      <c r="H50" s="48">
        <v>0</v>
      </c>
      <c r="I50" s="48">
        <v>0</v>
      </c>
    </row>
    <row r="51" spans="1:9" ht="12.75" customHeight="1" x14ac:dyDescent="0.2">
      <c r="A51" s="245" t="s">
        <v>251</v>
      </c>
      <c r="B51" s="246"/>
      <c r="C51" s="246"/>
      <c r="D51" s="246"/>
      <c r="E51" s="246"/>
      <c r="F51" s="247"/>
      <c r="G51" s="26">
        <v>42</v>
      </c>
      <c r="H51" s="48">
        <v>-452175</v>
      </c>
      <c r="I51" s="48">
        <v>-443673</v>
      </c>
    </row>
    <row r="52" spans="1:9" ht="22.9" customHeight="1" x14ac:dyDescent="0.2">
      <c r="A52" s="245" t="s">
        <v>252</v>
      </c>
      <c r="B52" s="246"/>
      <c r="C52" s="246"/>
      <c r="D52" s="246"/>
      <c r="E52" s="246"/>
      <c r="F52" s="247"/>
      <c r="G52" s="26">
        <v>43</v>
      </c>
      <c r="H52" s="48">
        <v>0</v>
      </c>
      <c r="I52" s="48">
        <v>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-3691953</v>
      </c>
      <c r="I54" s="49">
        <f>I49+I50+I51+I52+I53</f>
        <v>-3297833</v>
      </c>
    </row>
    <row r="55" spans="1:9" ht="29.45" customHeight="1" x14ac:dyDescent="0.2">
      <c r="A55" s="248" t="s">
        <v>255</v>
      </c>
      <c r="B55" s="249"/>
      <c r="C55" s="249"/>
      <c r="D55" s="249"/>
      <c r="E55" s="249"/>
      <c r="F55" s="250"/>
      <c r="G55" s="25">
        <v>46</v>
      </c>
      <c r="H55" s="49">
        <f>H48+H54</f>
        <v>-1947398</v>
      </c>
      <c r="I55" s="49">
        <f>I48+I54</f>
        <v>-2743428</v>
      </c>
    </row>
    <row r="56" spans="1:9" x14ac:dyDescent="0.2">
      <c r="A56" s="245" t="s">
        <v>256</v>
      </c>
      <c r="B56" s="246"/>
      <c r="C56" s="246"/>
      <c r="D56" s="246"/>
      <c r="E56" s="246"/>
      <c r="F56" s="247"/>
      <c r="G56" s="26">
        <v>47</v>
      </c>
      <c r="H56" s="48">
        <v>0</v>
      </c>
      <c r="I56" s="48">
        <v>0</v>
      </c>
    </row>
    <row r="57" spans="1:9" ht="26.45" customHeight="1" x14ac:dyDescent="0.2">
      <c r="A57" s="248" t="s">
        <v>257</v>
      </c>
      <c r="B57" s="249"/>
      <c r="C57" s="249"/>
      <c r="D57" s="249"/>
      <c r="E57" s="249"/>
      <c r="F57" s="250"/>
      <c r="G57" s="25">
        <v>48</v>
      </c>
      <c r="H57" s="49">
        <f>H27+H42+H55+H56</f>
        <v>-1721141</v>
      </c>
      <c r="I57" s="49">
        <f>I27+I42+I55+I56</f>
        <v>-698656</v>
      </c>
    </row>
    <row r="58" spans="1:9" x14ac:dyDescent="0.2">
      <c r="A58" s="251" t="s">
        <v>258</v>
      </c>
      <c r="B58" s="252"/>
      <c r="C58" s="252"/>
      <c r="D58" s="252"/>
      <c r="E58" s="252"/>
      <c r="F58" s="253"/>
      <c r="G58" s="26">
        <v>49</v>
      </c>
      <c r="H58" s="48">
        <v>4845201</v>
      </c>
      <c r="I58" s="48">
        <v>5948789</v>
      </c>
    </row>
    <row r="59" spans="1:9" ht="31.15" customHeight="1" x14ac:dyDescent="0.2">
      <c r="A59" s="236" t="s">
        <v>259</v>
      </c>
      <c r="B59" s="237"/>
      <c r="C59" s="237"/>
      <c r="D59" s="237"/>
      <c r="E59" s="237"/>
      <c r="F59" s="238"/>
      <c r="G59" s="27">
        <v>50</v>
      </c>
      <c r="H59" s="50">
        <f>H57+H58</f>
        <v>3124060</v>
      </c>
      <c r="I59" s="50">
        <f>I57+I58</f>
        <v>5250133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25" right="0.25" top="0.75" bottom="0.75" header="0.3" footer="0.3"/>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5" zoomScale="110" zoomScaleNormal="100" workbookViewId="0">
      <selection activeCell="J51" sqref="J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412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413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13" zoomScale="80" zoomScaleNormal="100" zoomScaleSheetLayoutView="80" workbookViewId="0">
      <selection activeCell="Y26" sqref="Y26"/>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43466</v>
      </c>
      <c r="F2" s="4" t="s">
        <v>0</v>
      </c>
      <c r="G2" s="10">
        <v>43555</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119822800</v>
      </c>
      <c r="I7" s="65">
        <v>5385620</v>
      </c>
      <c r="J7" s="65">
        <v>7521201</v>
      </c>
      <c r="K7" s="65">
        <v>89660</v>
      </c>
      <c r="L7" s="65">
        <v>89660</v>
      </c>
      <c r="M7" s="65">
        <v>0</v>
      </c>
      <c r="N7" s="65">
        <v>0</v>
      </c>
      <c r="O7" s="65">
        <v>0</v>
      </c>
      <c r="P7" s="65">
        <v>0</v>
      </c>
      <c r="Q7" s="65">
        <v>0</v>
      </c>
      <c r="R7" s="65">
        <v>0</v>
      </c>
      <c r="S7" s="65">
        <v>-50094794</v>
      </c>
      <c r="T7" s="65">
        <v>2952317</v>
      </c>
      <c r="U7" s="66">
        <f>H7+I7+J7+K7-L7+M7+N7+O7+P7+Q7+R7+S7+T7</f>
        <v>85587144</v>
      </c>
      <c r="V7" s="65">
        <v>1172238</v>
      </c>
      <c r="W7" s="66">
        <f>U7+V7</f>
        <v>86759382</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119822800</v>
      </c>
      <c r="I10" s="66">
        <f t="shared" ref="I10:W10" si="2">I7+I8+I9</f>
        <v>5385620</v>
      </c>
      <c r="J10" s="66">
        <f t="shared" si="2"/>
        <v>7521201</v>
      </c>
      <c r="K10" s="66">
        <f>K7+K8+K9</f>
        <v>89660</v>
      </c>
      <c r="L10" s="66">
        <f t="shared" si="2"/>
        <v>89660</v>
      </c>
      <c r="M10" s="66">
        <f t="shared" si="2"/>
        <v>0</v>
      </c>
      <c r="N10" s="66">
        <f t="shared" si="2"/>
        <v>0</v>
      </c>
      <c r="O10" s="66">
        <f t="shared" si="2"/>
        <v>0</v>
      </c>
      <c r="P10" s="66">
        <f t="shared" si="2"/>
        <v>0</v>
      </c>
      <c r="Q10" s="66">
        <f t="shared" si="2"/>
        <v>0</v>
      </c>
      <c r="R10" s="66">
        <f t="shared" si="2"/>
        <v>0</v>
      </c>
      <c r="S10" s="66">
        <f t="shared" si="2"/>
        <v>-50094794</v>
      </c>
      <c r="T10" s="66">
        <f t="shared" si="2"/>
        <v>2952317</v>
      </c>
      <c r="U10" s="66">
        <f t="shared" si="2"/>
        <v>85587144</v>
      </c>
      <c r="V10" s="66">
        <f t="shared" si="2"/>
        <v>1172238</v>
      </c>
      <c r="W10" s="66">
        <f t="shared" si="2"/>
        <v>86759382</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-89660</v>
      </c>
      <c r="L24" s="65">
        <v>-89660</v>
      </c>
      <c r="M24" s="65">
        <v>0</v>
      </c>
      <c r="N24" s="65">
        <v>0</v>
      </c>
      <c r="O24" s="65">
        <v>0</v>
      </c>
      <c r="P24" s="65">
        <v>0</v>
      </c>
      <c r="Q24" s="65">
        <v>0</v>
      </c>
      <c r="R24" s="65">
        <v>0</v>
      </c>
      <c r="S24" s="65">
        <v>0</v>
      </c>
      <c r="T24" s="65">
        <v>0</v>
      </c>
      <c r="U24" s="66">
        <f t="shared" si="4"/>
        <v>0</v>
      </c>
      <c r="V24" s="65">
        <v>4944</v>
      </c>
      <c r="W24" s="66">
        <f t="shared" si="3"/>
        <v>4944</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4191442</v>
      </c>
      <c r="T26" s="65">
        <v>-4103814</v>
      </c>
      <c r="U26" s="66">
        <f t="shared" si="4"/>
        <v>87628</v>
      </c>
      <c r="V26" s="65">
        <v>0</v>
      </c>
      <c r="W26" s="66">
        <f t="shared" si="3"/>
        <v>87628</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119822800</v>
      </c>
      <c r="I29" s="68">
        <f t="shared" ref="I29:W29" si="5">SUM(I10:I28)</f>
        <v>5385620</v>
      </c>
      <c r="J29" s="68">
        <f t="shared" si="5"/>
        <v>7521201</v>
      </c>
      <c r="K29" s="68">
        <f t="shared" si="5"/>
        <v>0</v>
      </c>
      <c r="L29" s="68">
        <f t="shared" si="5"/>
        <v>0</v>
      </c>
      <c r="M29" s="68">
        <f t="shared" si="5"/>
        <v>0</v>
      </c>
      <c r="N29" s="68">
        <f t="shared" si="5"/>
        <v>0</v>
      </c>
      <c r="O29" s="68">
        <f t="shared" si="5"/>
        <v>0</v>
      </c>
      <c r="P29" s="68">
        <f t="shared" si="5"/>
        <v>0</v>
      </c>
      <c r="Q29" s="68">
        <f t="shared" si="5"/>
        <v>0</v>
      </c>
      <c r="R29" s="68">
        <f t="shared" si="5"/>
        <v>0</v>
      </c>
      <c r="S29" s="68">
        <f t="shared" si="5"/>
        <v>-45903352</v>
      </c>
      <c r="T29" s="68">
        <f t="shared" si="5"/>
        <v>-1151497</v>
      </c>
      <c r="U29" s="68">
        <f t="shared" si="5"/>
        <v>85674772</v>
      </c>
      <c r="V29" s="68">
        <f t="shared" si="5"/>
        <v>1177182</v>
      </c>
      <c r="W29" s="68">
        <f t="shared" si="5"/>
        <v>86851954</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-89660</v>
      </c>
      <c r="L33" s="68">
        <f t="shared" si="8"/>
        <v>-89660</v>
      </c>
      <c r="M33" s="68">
        <f t="shared" si="8"/>
        <v>0</v>
      </c>
      <c r="N33" s="68">
        <f t="shared" si="8"/>
        <v>0</v>
      </c>
      <c r="O33" s="68">
        <f t="shared" si="8"/>
        <v>0</v>
      </c>
      <c r="P33" s="68">
        <f t="shared" si="8"/>
        <v>0</v>
      </c>
      <c r="Q33" s="68">
        <f t="shared" si="8"/>
        <v>0</v>
      </c>
      <c r="R33" s="68">
        <f t="shared" si="8"/>
        <v>0</v>
      </c>
      <c r="S33" s="68">
        <f t="shared" si="8"/>
        <v>4191442</v>
      </c>
      <c r="T33" s="68">
        <f t="shared" si="8"/>
        <v>-4103814</v>
      </c>
      <c r="U33" s="68">
        <f t="shared" si="8"/>
        <v>87628</v>
      </c>
      <c r="V33" s="68">
        <f t="shared" si="8"/>
        <v>4944</v>
      </c>
      <c r="W33" s="68">
        <f t="shared" si="8"/>
        <v>92572</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119822800</v>
      </c>
      <c r="I35" s="65">
        <v>5385620</v>
      </c>
      <c r="J35" s="65">
        <v>7521201</v>
      </c>
      <c r="K35" s="65">
        <v>0</v>
      </c>
      <c r="L35" s="65">
        <v>0</v>
      </c>
      <c r="M35" s="65">
        <v>0</v>
      </c>
      <c r="N35" s="65">
        <v>0</v>
      </c>
      <c r="O35" s="65">
        <v>0</v>
      </c>
      <c r="P35" s="65">
        <v>0</v>
      </c>
      <c r="Q35" s="65">
        <v>0</v>
      </c>
      <c r="R35" s="65">
        <v>0</v>
      </c>
      <c r="S35" s="65">
        <v>-45903355</v>
      </c>
      <c r="T35" s="65">
        <v>-1151497</v>
      </c>
      <c r="U35" s="69">
        <f t="shared" ref="U35:U37" si="9">H35+I35+J35+K35-L35+M35+N35+O35+P35+Q35+R35+S35+T35</f>
        <v>85674769</v>
      </c>
      <c r="V35" s="65">
        <v>1177182</v>
      </c>
      <c r="W35" s="69">
        <f t="shared" ref="W35:W37" si="10">U35+V35</f>
        <v>86851951</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119822800</v>
      </c>
      <c r="I38" s="69">
        <f t="shared" ref="I38:W38" si="11">I35+I36+I37</f>
        <v>5385620</v>
      </c>
      <c r="J38" s="69">
        <f t="shared" si="11"/>
        <v>7521201</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-45903355</v>
      </c>
      <c r="T38" s="69">
        <f t="shared" si="11"/>
        <v>-1151497</v>
      </c>
      <c r="U38" s="69">
        <f t="shared" si="11"/>
        <v>85674769</v>
      </c>
      <c r="V38" s="69">
        <f t="shared" si="11"/>
        <v>1177182</v>
      </c>
      <c r="W38" s="69">
        <f t="shared" si="11"/>
        <v>86851951</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1222480</v>
      </c>
      <c r="U39" s="69">
        <f t="shared" ref="U39:U56" si="12">H39+I39+J39+K39-L39+M39+N39+O39+P39+Q39+R39+S39+T39</f>
        <v>1222480</v>
      </c>
      <c r="V39" s="65">
        <v>505211</v>
      </c>
      <c r="W39" s="69">
        <f t="shared" ref="W39:W56" si="13">U39+V39</f>
        <v>1727691</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46193</v>
      </c>
      <c r="U54" s="69">
        <f t="shared" si="12"/>
        <v>46193</v>
      </c>
      <c r="V54" s="65">
        <v>0</v>
      </c>
      <c r="W54" s="69">
        <f t="shared" si="13"/>
        <v>46193</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119822800</v>
      </c>
      <c r="I57" s="70">
        <f t="shared" ref="I57:W57" si="14">SUM(I38:I56)</f>
        <v>5385620</v>
      </c>
      <c r="J57" s="70">
        <f t="shared" si="14"/>
        <v>7521201</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-45903355</v>
      </c>
      <c r="T57" s="70">
        <f t="shared" si="14"/>
        <v>117176</v>
      </c>
      <c r="U57" s="70">
        <f t="shared" si="14"/>
        <v>86943442</v>
      </c>
      <c r="V57" s="70">
        <f t="shared" si="14"/>
        <v>1682393</v>
      </c>
      <c r="W57" s="70">
        <f t="shared" si="14"/>
        <v>88625835</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1222480</v>
      </c>
      <c r="U60" s="69">
        <f t="shared" si="16"/>
        <v>1222480</v>
      </c>
      <c r="V60" s="69">
        <f t="shared" si="16"/>
        <v>505211</v>
      </c>
      <c r="W60" s="69">
        <f t="shared" si="16"/>
        <v>1727691</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46193</v>
      </c>
      <c r="U61" s="70">
        <f t="shared" si="17"/>
        <v>46193</v>
      </c>
      <c r="V61" s="70">
        <f t="shared" si="17"/>
        <v>0</v>
      </c>
      <c r="W61" s="70">
        <f t="shared" si="17"/>
        <v>46193</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topLeftCell="A13" workbookViewId="0">
      <selection sqref="A1:I40"/>
    </sheetView>
  </sheetViews>
  <sheetFormatPr defaultRowHeight="12.75" x14ac:dyDescent="0.2"/>
  <sheetData>
    <row r="1" spans="1:9" x14ac:dyDescent="0.2">
      <c r="A1" s="314" t="s">
        <v>458</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75.75"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http://purl.org/dc/terms/"/>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 Gregurić</cp:lastModifiedBy>
  <cp:lastPrinted>2019-04-26T13:53:37Z</cp:lastPrinted>
  <dcterms:created xsi:type="dcterms:W3CDTF">2008-10-17T11:51:54Z</dcterms:created>
  <dcterms:modified xsi:type="dcterms:W3CDTF">2019-04-26T13:57:10Z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