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konsolidirano 6 mj\"/>
    </mc:Choice>
  </mc:AlternateContent>
  <xr:revisionPtr revIDLastSave="0" documentId="13_ncr:1_{A82F4329-5228-4EB8-ADCA-75234B8605A6}" xr6:coauthVersionLast="41" xr6:coauthVersionMax="41"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75" i="18" s="1"/>
  <c r="I60" i="18"/>
  <c r="I53" i="18"/>
  <c r="I45" i="18"/>
  <c r="I38" i="18"/>
  <c r="I27" i="18"/>
  <c r="I17" i="18"/>
  <c r="I10" i="18"/>
  <c r="I34" i="21" l="1"/>
  <c r="H49" i="21"/>
  <c r="H51" i="21" s="1"/>
  <c r="I55" i="20"/>
  <c r="I24" i="20"/>
  <c r="I27" i="20" s="1"/>
  <c r="H57" i="20"/>
  <c r="H59" i="20" s="1"/>
  <c r="K14" i="19"/>
  <c r="K61" i="19" s="1"/>
  <c r="J60" i="19"/>
  <c r="K60" i="19"/>
  <c r="H61" i="19"/>
  <c r="I47" i="21"/>
  <c r="I131" i="18"/>
  <c r="W61" i="22"/>
  <c r="I44" i="18"/>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K62" i="19"/>
  <c r="K66" i="19" s="1"/>
  <c r="K64" i="19"/>
  <c r="J63" i="19"/>
  <c r="H64" i="19"/>
  <c r="I63" i="19"/>
  <c r="I64" i="19"/>
  <c r="I62" i="19"/>
  <c r="I72" i="18"/>
  <c r="H62" i="19"/>
  <c r="H66" i="19" s="1"/>
  <c r="H63" i="19"/>
  <c r="J62" i="19"/>
  <c r="J66" i="19" s="1"/>
  <c r="J64" i="19"/>
  <c r="K67" i="19" l="1"/>
  <c r="K68" i="19"/>
  <c r="H67" i="19"/>
  <c r="I66" i="19"/>
  <c r="I68" i="19"/>
  <c r="I67" i="19"/>
  <c r="H68" i="19"/>
  <c r="J67" i="19"/>
  <c r="J68" i="19"/>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<sst xmlns="http://schemas.openxmlformats.org/spreadsheetml/2006/main" count="522" uniqueCount="459">
  <si>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</si>
  <si>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</si>
  <si>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</si>
  <si>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</si>
  <si>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</si>
  <si>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</si>
  <si>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</si>
  <si>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</si>
  <si>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</si>
  <si>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</si>
  <si>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</si>
  <si>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</si>
  <si>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</si>
  <si>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</si>
  <si>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</si>
  <si>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</si>
  <si>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</si>
  <si>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</si>
  <si>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</si>
  <si>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</si>
  <si>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</si>
  <si>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</si>
  <si>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</si>
  <si>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</si>
  <si>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</si>
  <si>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</si>
  <si>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</si>
  <si>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</si>
  <si>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</si>
  <si>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</si>
  <si>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</si>
  <si>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</si>
  <si>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</si>
  <si>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</si>
  <si>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</si>
  <si>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</si>
  <si>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</si>
  <si>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</si>
  <si>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</si>
  <si>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</si>
  <si>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</si>
  <si>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</si>
  <si>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</si>
  <si>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</si>
  <si>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</si>
  <si>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</si>
  <si>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</si>
  <si>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</si>
  <si>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</si>
  <si>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</si>
  <si>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</si>
  <si>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</si>
  <si>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</si>
  <si>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</si>
  <si>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</si>
  <si>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</si>
  <si>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</si>
  <si>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</si>
  <si>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</si>
  <si>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</si>
  <si>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</si>
  <si>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</si>
  <si>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</si>
  <si>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</si>
  <si>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</si>
  <si>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</si>
  <si>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</si>
  <si>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</si>
  <si>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</si>
  <si>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</si>
  <si>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</si>
  <si>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</si>
  <si>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</si>
  <si>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</si>
  <si>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</si>
  <si>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</si>
  <si>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</si>
  <si>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</si>
  <si>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</si>
  <si>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</si>
  <si>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</si>
  <si>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</si>
  <si>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</si>
  <si>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</si>
  <si>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</si>
  <si>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</si>
  <si>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</si>
  <si>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</si>
  <si>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</si>
  <si>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</si>
  <si>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</si>
  <si>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</si>
  <si>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</si>
  <si>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</si>
  <si>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</si>
  <si>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</si>
  <si>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</si>
  <si>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</si>
  <si>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</si>
  <si>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</si>
  <si>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</si>
  <si>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</si>
  <si>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</si>
  <si>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</si>
  <si>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</si>
  <si>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</si>
  <si>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</si>
  <si>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</si>
  <si>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</si>
  <si>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</si>
  <si>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</si>
  <si>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</si>
  <si>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</si>
  <si>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</si>
  <si>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</si>
  <si>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</si>
  <si>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</si>
  <si>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</si>
  <si>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</si>
  <si>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</si>
  <si>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</si>
  <si>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</si>
  <si>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</si>
  <si>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</si>
  <si>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</si>
  <si>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</si>
  <si>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</si>
  <si>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</si>
  <si>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</si>
  <si>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</si>
  <si>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</si>
  <si>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</si>
  <si>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</si>
  <si>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</si>
  <si>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</si>
  <si>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</si>
  <si>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</si>
  <si>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</si>
  <si>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</si>
  <si>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</si>
  <si>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</si>
  <si>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</si>
  <si>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</si>
  <si>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</si>
  <si>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</si>
  <si>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</si>
  <si>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</si>
  <si>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</si>
  <si>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</si>
  <si>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</si>
  <si>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</si>
  <si>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</si>
  <si>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</si>
  <si>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</si>
  <si>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</si>
  <si>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</si>
  <si>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</si>
  <si>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</si>
  <si>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</si>
  <si>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</si>
  <si>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</si>
  <si>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</si>
  <si>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</si>
  <si>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</si>
  <si>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</si>
  <si>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</si>
  <si>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</si>
  <si>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</si>
  <si>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</si>
  <si>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</si>
  <si>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</si>
  <si>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</si>
  <si>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</si>
  <si>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</si>
  <si>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</si>
  <si>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</si>
  <si>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</si>
  <si>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</si>
  <si>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</si>
  <si>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</si>
  <si>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</si>
  <si>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</si>
  <si>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</si>
  <si>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</si>
  <si>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</si>
  <si>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</si>
  <si>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</si>
  <si>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</si>
  <si>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</si>
  <si>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</si>
  <si>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</si>
  <si>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</si>
  <si>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</si>
  <si>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</si>
  <si>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</si>
  <si>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</si>
  <si>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</si>
  <si>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</si>
  <si>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</si>
  <si>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</si>
  <si>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</si>
  <si>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</si>
  <si>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</si>
  <si>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</si>
  <si>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</si>
  <si>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</si>
  <si>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</si>
  <si>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</si>
  <si>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</si>
  <si>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</si>
  <si>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</si>
  <si>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</si>
  <si>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</si>
  <si>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</si>
  <si>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</si>
  <si>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</si>
  <si>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</si>
  <si>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</si>
  <si>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</si>
  <si>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</si>
  <si>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</si>
  <si>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</si>
  <si>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</si>
  <si>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</si>
  <si>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</si>
  <si>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</si>
  <si>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</si>
  <si>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</si>
  <si>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</si>
  <si>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</si>
  <si>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</si>
  <si>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</si>
  <si>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</si>
  <si>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</si>
  <si>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</si>
  <si>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</si>
  <si>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</si>
  <si>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</si>
  <si>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</si>
  <si>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</si>
  <si>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</si>
  <si>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</si>
  <si>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</si>
  <si>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</si>
  <si>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</si>
  <si>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</si>
  <si>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</si>
  <si>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</si>
  <si>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</si>
  <si>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</si>
  <si>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</si>
  <si>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</si>
  <si>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</si>
  <si>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</si>
  <si>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</si>
  <si>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</si>
  <si>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</si>
  <si>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</si>
  <si>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</si>
  <si>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</si>
  <si>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</si>
  <si>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</si>
  <si>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</si>
  <si>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</si>
  <si>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</si>
  <si>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</si>
  <si>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</si>
  <si>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</si>
  <si>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</si>
  <si>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</si>
  <si>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</si>
  <si>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</si>
  <si>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</si>
  <si>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</si>
  <si>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</si>
  <si>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</si>
  <si>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</si>
  <si>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</si>
  <si>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</si>
  <si>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</si>
  <si>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</si>
  <si>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</si>
  <si>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</si>
  <si>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</si>
  <si>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</si>
  <si>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</si>
  <si>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</si>
  <si>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</si>
  <si>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</si>
  <si>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</si>
  <si>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</si>
  <si>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</si>
  <si>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</si>
  <si>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</si>
  <si>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</si>
  <si>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</si>
  <si>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</si>
  <si>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</si>
  <si>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</si>
  <si>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</si>
  <si>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</si>
  <si>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</si>
  <si>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</si>
  <si>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</si>
  <si>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</si>
  <si>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</si>
  <si>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</si>
  <si>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</si>
  <si>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</si>
  <si>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</si>
  <si>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</si>
  <si>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</si>
  <si>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</si>
  <si>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</si>
  <si>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</si>
  <si>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</si>
  <si>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</si>
  <si>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</si>
  <si>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</si>
  <si>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</si>
  <si>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</si>
  <si>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</si>
  <si>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</si>
  <si>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</si>
  <si>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</si>
  <si>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</si>
  <si>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</si>
  <si>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</si>
  <si>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</si>
  <si>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</si>
  <si>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</si>
  <si>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</si>
  <si>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</si>
  <si>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</si>
  <si>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</si>
  <si>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</si>
  <si>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</si>
  <si>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</si>
  <si>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</si>
  <si>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</si>
  <si>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</si>
  <si>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</si>
  <si>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</si>
  <si>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</si>
  <si>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</si>
  <si>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</si>
  <si>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</si>
  <si>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</si>
  <si>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</si>
  <si>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</si>
  <si>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</si>
  <si>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</si>
  <si>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</si>
  <si>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</si>
  <si>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</si>
  <si>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</si>
  <si>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</si>
  <si>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</si>
  <si>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</si>
  <si>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</si>
  <si>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</si>
  <si>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</si>
  <si>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</si>
  <si>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</si>
  <si>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</si>
  <si>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</si>
  <si>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</si>
  <si>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</si>
  <si>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</si>
  <si>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</si>
  <si>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</si>
  <si>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</si>
  <si>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</si>
  <si>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</si>
  <si>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</si>
  <si>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</si>
  <si>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</si>
  <si>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</si>
  <si>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</si>
  <si>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</si>
  <si>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</si>
  <si>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</si>
  <si>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</si>
  <si>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</si>
  <si>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</si>
  <si>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</si>
  <si>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</si>
  <si>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</si>
  <si>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</si>
  <si>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</si>
  <si>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</si>
  <si>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</si>
  <si>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</si>
  <si>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</si>
  <si>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</si>
  <si>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</si>
  <si>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</si>
  <si>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</si>
  <si>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</si>
  <si>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</si>
  <si>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</si>
  <si>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</si>
  <si>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</si>
  <si>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</si>
  <si>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</si>
  <si>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</si>
  <si>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</si>
  <si>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</si>
  <si>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</si>
  <si>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</si>
  <si>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</si>
  <si>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</si>
  <si>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</si>
  <si>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</si>
  <si>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</si>
  <si>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</si>
  <si>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</si>
  <si>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</si>
  <si>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</si>
  <si>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</si>
  <si>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</si>
  <si>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</si>
  <si>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</si>
  <si>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</si>
  <si>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</si>
  <si>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</si>
  <si>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</si>
  <si>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</si>
  <si>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</si>
  <si>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</si>
  <si>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</si>
  <si>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</si>
  <si>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</si>
  <si>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</si>
  <si>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</si>
  <si>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</si>
  <si>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</si>
  <si>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</si>
  <si>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</si>
  <si>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</si>
  <si>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</si>
  <si>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</si>
  <si>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</si>
  <si>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</si>
  <si>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PREHRANA  TRGOVINA D.D.</t>
  </si>
  <si>
    <t>ZAGREB,UTINJSKA 48</t>
  </si>
  <si>
    <t>DESORTIS D.O.O.</t>
  </si>
  <si>
    <t>ZAGREB,NOVA CESTA 93</t>
  </si>
  <si>
    <t>FIŠTREK DARINKA</t>
  </si>
  <si>
    <t>013688418</t>
  </si>
  <si>
    <t>darinka.fistrek@klara.hr</t>
  </si>
  <si>
    <t>GRANT THORNTON</t>
  </si>
  <si>
    <t>IVICA SMILJAN</t>
  </si>
  <si>
    <t>stanje na dan 30.06.2019</t>
  </si>
  <si>
    <t>Obveznik:ZAGREBAČKE PEKARNE KLARA D.D.</t>
  </si>
  <si>
    <t>u razdoblju 01.01.2019 do 30.06.2019</t>
  </si>
  <si>
    <t>Obveznik: ZAGREBAČKE PEKARNE KLARA D.D.</t>
  </si>
  <si>
    <t>u razdoblju 01.01.2019. do 30.06.2019.</t>
  </si>
  <si>
    <t xml:space="preserve">BILJEŠKE UZ FINANCIJSKE IZVJEŠTAJE - TFI
(sastavljaju se za tromjesečna izvještajna razdoblja)
Naziv izdavatelja:  ZAGREBAČKE PEKARNE KLARA d.d.  
OIB:  76842508189
Izvještajno razdoblje: 01.01.2019-30.06.2019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1.Podjela dionica	 
Nije bilo podjela dionica
2. Zarada po dionici	 
Zarada  po dionici je 15,12 kn.
3. Promjena vlasničke strukture
U strukturi vlasništva ima promjena zbog preuzimanja od strane Mlin i pekare d.o.o. Sisak.
4. Pripajanja i spajanja	 
Nije bilo spajanja ni pripajanja.
5. Neizvjesnost (opis slučajeva kod kojih postoji neizvjesnost naplate prihoda ili mogućih budućih troškova)
Nema bitnih promjena. 
6. Rezultati poslovanja	 
U odnosu na isto razdoblje prošle godine ukupni prihod veći je za 1,88%,a ukupni troškovi manji su za 0,40% 
rezultat je dobit iz poslovanja.
7. Opis proizvoda i usluga
Proizvodnja kruha i peciva i srodnih proizvoda i maloprodaja.
8. Dobit ili gubitak	 
Zbog problema sa radnom snagom  povećavaju se  troškovi osoblja, povećani su i troškovi energije ali su 
smanjeni troškovi sirovina i materijala  i troškovi trgovačke robe. 
9. Likvidnost	 	 
Zbog stalnog povećanja cijena  energenata, oporezivanja kruha stopom pdv-a od 5% i,povećanja plaća 
imamo smanjenu likvidnost.
10.Promjene računovodstvenih politika
Nije bilo promjena računovodstvenih politika
11.Napomena
U Zagrebu, 25.07.2019	 
Osoba ovlaštena za zastupanje
Petar Thür, prof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</si>
</sst>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workbookViewId="0">
      <selection activeCell="Q38" sqref="Q3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v>43646</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v>191</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435</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418</v>
      </c>
      <c r="H15" s="152" t="s">
        <v>437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439</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10020</v>
      </c>
      <c r="D21" s="153"/>
      <c r="E21" s="146"/>
      <c r="F21" s="146"/>
      <c r="G21" s="157" t="s">
        <v>440</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441</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442</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443</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1031</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422</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t="s">
        <v>444</v>
      </c>
      <c r="B37" s="169"/>
      <c r="C37" s="169"/>
      <c r="D37" s="169"/>
      <c r="E37" s="168" t="s">
        <v>445</v>
      </c>
      <c r="F37" s="169"/>
      <c r="G37" s="169"/>
      <c r="H37" s="169"/>
      <c r="I37" s="170"/>
      <c r="J37" s="111">
        <v>3277607</v>
      </c>
    </row>
    <row r="38" spans="1:10" x14ac:dyDescent="0.25">
      <c r="A38" s="93"/>
      <c r="B38" s="94"/>
      <c r="C38" s="101"/>
      <c r="D38" s="171"/>
      <c r="E38" s="171"/>
      <c r="F38" s="171"/>
      <c r="G38" s="171"/>
      <c r="H38" s="171"/>
      <c r="I38" s="171"/>
      <c r="J38" s="96"/>
    </row>
    <row r="39" spans="1:10" x14ac:dyDescent="0.25">
      <c r="A39" s="168" t="s">
        <v>446</v>
      </c>
      <c r="B39" s="169"/>
      <c r="C39" s="169"/>
      <c r="D39" s="170"/>
      <c r="E39" s="168" t="s">
        <v>447</v>
      </c>
      <c r="F39" s="169"/>
      <c r="G39" s="169"/>
      <c r="H39" s="169"/>
      <c r="I39" s="170"/>
      <c r="J39" s="102">
        <v>1848160</v>
      </c>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t="s">
        <v>427</v>
      </c>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448</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449</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450</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t="s">
        <v>451</v>
      </c>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t="s">
        <v>452</v>
      </c>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7" zoomScale="110" zoomScaleNormal="100" zoomScaleSheetLayoutView="110" workbookViewId="0">
      <selection activeCell="L132" sqref="L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453</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454</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134218914</v>
      </c>
      <c r="I9" s="34">
        <f>I10+I17+I27+I38+I43</f>
        <v>133788784</v>
      </c>
    </row>
    <row r="10" spans="1:9" ht="12.75" customHeight="1" x14ac:dyDescent="0.2">
      <c r="A10" s="187" t="s">
        <v>5</v>
      </c>
      <c r="B10" s="187"/>
      <c r="C10" s="187"/>
      <c r="D10" s="187"/>
      <c r="E10" s="187"/>
      <c r="F10" s="187"/>
      <c r="G10" s="16">
        <v>3</v>
      </c>
      <c r="H10" s="34">
        <f>H11+H12+H13+H14+H15+H16</f>
        <v>8693988</v>
      </c>
      <c r="I10" s="34">
        <f>I11+I12+I13+I14+I15+I16</f>
        <v>9582477</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1730733</v>
      </c>
      <c r="I12" s="33">
        <v>1519103</v>
      </c>
    </row>
    <row r="13" spans="1:9" ht="12.75" customHeight="1" x14ac:dyDescent="0.2">
      <c r="A13" s="186" t="s">
        <v>8</v>
      </c>
      <c r="B13" s="186"/>
      <c r="C13" s="186"/>
      <c r="D13" s="186"/>
      <c r="E13" s="186"/>
      <c r="F13" s="186"/>
      <c r="G13" s="15">
        <v>6</v>
      </c>
      <c r="H13" s="33">
        <v>3869352</v>
      </c>
      <c r="I13" s="33">
        <v>3867401</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3093903</v>
      </c>
      <c r="I16" s="33">
        <v>4195973</v>
      </c>
    </row>
    <row r="17" spans="1:9" ht="12.75" customHeight="1" x14ac:dyDescent="0.2">
      <c r="A17" s="187" t="s">
        <v>12</v>
      </c>
      <c r="B17" s="187"/>
      <c r="C17" s="187"/>
      <c r="D17" s="187"/>
      <c r="E17" s="187"/>
      <c r="F17" s="187"/>
      <c r="G17" s="16">
        <v>10</v>
      </c>
      <c r="H17" s="34">
        <f>H18+H19+H20+H21+H22+H23+H24+H25+H26</f>
        <v>125092226</v>
      </c>
      <c r="I17" s="34">
        <f>I18+I19+I20+I21+I22+I23+I24+I25+I26</f>
        <v>123740426</v>
      </c>
    </row>
    <row r="18" spans="1:9" ht="12.75" customHeight="1" x14ac:dyDescent="0.2">
      <c r="A18" s="186" t="s">
        <v>13</v>
      </c>
      <c r="B18" s="186"/>
      <c r="C18" s="186"/>
      <c r="D18" s="186"/>
      <c r="E18" s="186"/>
      <c r="F18" s="186"/>
      <c r="G18" s="15">
        <v>11</v>
      </c>
      <c r="H18" s="33">
        <v>35514989</v>
      </c>
      <c r="I18" s="33">
        <v>35338080</v>
      </c>
    </row>
    <row r="19" spans="1:9" ht="12.75" customHeight="1" x14ac:dyDescent="0.2">
      <c r="A19" s="186" t="s">
        <v>14</v>
      </c>
      <c r="B19" s="186"/>
      <c r="C19" s="186"/>
      <c r="D19" s="186"/>
      <c r="E19" s="186"/>
      <c r="F19" s="186"/>
      <c r="G19" s="15">
        <v>12</v>
      </c>
      <c r="H19" s="33">
        <v>49054963</v>
      </c>
      <c r="I19" s="33">
        <v>47678563</v>
      </c>
    </row>
    <row r="20" spans="1:9" ht="12.75" customHeight="1" x14ac:dyDescent="0.2">
      <c r="A20" s="186" t="s">
        <v>15</v>
      </c>
      <c r="B20" s="186"/>
      <c r="C20" s="186"/>
      <c r="D20" s="186"/>
      <c r="E20" s="186"/>
      <c r="F20" s="186"/>
      <c r="G20" s="15">
        <v>13</v>
      </c>
      <c r="H20" s="33">
        <v>29143106</v>
      </c>
      <c r="I20" s="33">
        <v>28377345</v>
      </c>
    </row>
    <row r="21" spans="1:9" ht="12.75" customHeight="1" x14ac:dyDescent="0.2">
      <c r="A21" s="186" t="s">
        <v>16</v>
      </c>
      <c r="B21" s="186"/>
      <c r="C21" s="186"/>
      <c r="D21" s="186"/>
      <c r="E21" s="186"/>
      <c r="F21" s="186"/>
      <c r="G21" s="15">
        <v>14</v>
      </c>
      <c r="H21" s="33">
        <v>7027218</v>
      </c>
      <c r="I21" s="33">
        <v>8026226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133428</v>
      </c>
    </row>
    <row r="24" spans="1:9" ht="12.75" customHeight="1" x14ac:dyDescent="0.2">
      <c r="A24" s="186" t="s">
        <v>19</v>
      </c>
      <c r="B24" s="186"/>
      <c r="C24" s="186"/>
      <c r="D24" s="186"/>
      <c r="E24" s="186"/>
      <c r="F24" s="186"/>
      <c r="G24" s="15">
        <v>17</v>
      </c>
      <c r="H24" s="33">
        <v>750037</v>
      </c>
      <c r="I24" s="33">
        <v>610118</v>
      </c>
    </row>
    <row r="25" spans="1:9" ht="12.75" customHeight="1" x14ac:dyDescent="0.2">
      <c r="A25" s="186" t="s">
        <v>20</v>
      </c>
      <c r="B25" s="186"/>
      <c r="C25" s="186"/>
      <c r="D25" s="186"/>
      <c r="E25" s="186"/>
      <c r="F25" s="186"/>
      <c r="G25" s="15">
        <v>18</v>
      </c>
      <c r="H25" s="33">
        <v>218247</v>
      </c>
      <c r="I25" s="33">
        <v>298047</v>
      </c>
    </row>
    <row r="26" spans="1:9" ht="12.75" customHeight="1" x14ac:dyDescent="0.2">
      <c r="A26" s="186" t="s">
        <v>21</v>
      </c>
      <c r="B26" s="186"/>
      <c r="C26" s="186"/>
      <c r="D26" s="186"/>
      <c r="E26" s="186"/>
      <c r="F26" s="186"/>
      <c r="G26" s="15">
        <v>19</v>
      </c>
      <c r="H26" s="33">
        <v>3383666</v>
      </c>
      <c r="I26" s="33">
        <v>3278619</v>
      </c>
    </row>
    <row r="27" spans="1:9" ht="12.75" customHeight="1" x14ac:dyDescent="0.2">
      <c r="A27" s="187" t="s">
        <v>22</v>
      </c>
      <c r="B27" s="187"/>
      <c r="C27" s="187"/>
      <c r="D27" s="187"/>
      <c r="E27" s="187"/>
      <c r="F27" s="187"/>
      <c r="G27" s="16">
        <v>20</v>
      </c>
      <c r="H27" s="34">
        <f>SUM(H28:H37)</f>
        <v>382795</v>
      </c>
      <c r="I27" s="34">
        <f>SUM(I28:I37)</f>
        <v>425470</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228800</v>
      </c>
      <c r="I34" s="33">
        <v>228800</v>
      </c>
    </row>
    <row r="35" spans="1:9" ht="12.75" customHeight="1" x14ac:dyDescent="0.2">
      <c r="A35" s="186" t="s">
        <v>30</v>
      </c>
      <c r="B35" s="186"/>
      <c r="C35" s="186"/>
      <c r="D35" s="186"/>
      <c r="E35" s="186"/>
      <c r="F35" s="186"/>
      <c r="G35" s="15">
        <v>28</v>
      </c>
      <c r="H35" s="33">
        <v>91045</v>
      </c>
      <c r="I35" s="33">
        <v>133720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62950</v>
      </c>
      <c r="I37" s="33">
        <v>62950</v>
      </c>
    </row>
    <row r="38" spans="1:9" ht="12.75" customHeight="1" x14ac:dyDescent="0.2">
      <c r="A38" s="187" t="s">
        <v>33</v>
      </c>
      <c r="B38" s="187"/>
      <c r="C38" s="187"/>
      <c r="D38" s="187"/>
      <c r="E38" s="187"/>
      <c r="F38" s="187"/>
      <c r="G38" s="16">
        <v>31</v>
      </c>
      <c r="H38" s="34">
        <f>H39+H40+H41+H42</f>
        <v>49905</v>
      </c>
      <c r="I38" s="34">
        <f>I39+I40+I41+I42</f>
        <v>40411</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49905</v>
      </c>
      <c r="I42" s="33">
        <v>40411</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86475240</v>
      </c>
      <c r="I44" s="34">
        <f>I45+I53+I60+I70</f>
        <v>85219160</v>
      </c>
    </row>
    <row r="45" spans="1:9" ht="12.75" customHeight="1" x14ac:dyDescent="0.2">
      <c r="A45" s="187" t="s">
        <v>39</v>
      </c>
      <c r="B45" s="187"/>
      <c r="C45" s="187"/>
      <c r="D45" s="187"/>
      <c r="E45" s="187"/>
      <c r="F45" s="187"/>
      <c r="G45" s="16">
        <v>38</v>
      </c>
      <c r="H45" s="34">
        <f>SUM(H46:H52)</f>
        <v>47318410</v>
      </c>
      <c r="I45" s="34">
        <f>SUM(I46:I52)</f>
        <v>45218277</v>
      </c>
    </row>
    <row r="46" spans="1:9" ht="12.75" customHeight="1" x14ac:dyDescent="0.2">
      <c r="A46" s="186" t="s">
        <v>40</v>
      </c>
      <c r="B46" s="186"/>
      <c r="C46" s="186"/>
      <c r="D46" s="186"/>
      <c r="E46" s="186"/>
      <c r="F46" s="186"/>
      <c r="G46" s="15">
        <v>39</v>
      </c>
      <c r="H46" s="33">
        <v>3091069</v>
      </c>
      <c r="I46" s="33">
        <v>2984381</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1460255</v>
      </c>
      <c r="I48" s="33">
        <v>1389014</v>
      </c>
    </row>
    <row r="49" spans="1:9" ht="12.75" customHeight="1" x14ac:dyDescent="0.2">
      <c r="A49" s="186" t="s">
        <v>43</v>
      </c>
      <c r="B49" s="186"/>
      <c r="C49" s="186"/>
      <c r="D49" s="186"/>
      <c r="E49" s="186"/>
      <c r="F49" s="186"/>
      <c r="G49" s="15">
        <v>42</v>
      </c>
      <c r="H49" s="33">
        <v>14704927</v>
      </c>
      <c r="I49" s="33">
        <v>12762723</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28062159</v>
      </c>
      <c r="I51" s="33">
        <v>28082159</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33106776</v>
      </c>
      <c r="I53" s="34">
        <f>SUM(I54:I59)</f>
        <v>34379176</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410111</v>
      </c>
    </row>
    <row r="56" spans="1:9" ht="12.75" customHeight="1" x14ac:dyDescent="0.2">
      <c r="A56" s="186" t="s">
        <v>50</v>
      </c>
      <c r="B56" s="186"/>
      <c r="C56" s="186"/>
      <c r="D56" s="186"/>
      <c r="E56" s="186"/>
      <c r="F56" s="186"/>
      <c r="G56" s="15">
        <v>49</v>
      </c>
      <c r="H56" s="33">
        <v>32086743</v>
      </c>
      <c r="I56" s="33">
        <v>32712734</v>
      </c>
    </row>
    <row r="57" spans="1:9" ht="12.75" customHeight="1" x14ac:dyDescent="0.2">
      <c r="A57" s="186" t="s">
        <v>51</v>
      </c>
      <c r="B57" s="186"/>
      <c r="C57" s="186"/>
      <c r="D57" s="186"/>
      <c r="E57" s="186"/>
      <c r="F57" s="186"/>
      <c r="G57" s="15">
        <v>50</v>
      </c>
      <c r="H57" s="33">
        <v>135412</v>
      </c>
      <c r="I57" s="33">
        <v>92592</v>
      </c>
    </row>
    <row r="58" spans="1:9" ht="12.75" customHeight="1" x14ac:dyDescent="0.2">
      <c r="A58" s="186" t="s">
        <v>52</v>
      </c>
      <c r="B58" s="186"/>
      <c r="C58" s="186"/>
      <c r="D58" s="186"/>
      <c r="E58" s="186"/>
      <c r="F58" s="186"/>
      <c r="G58" s="15">
        <v>51</v>
      </c>
      <c r="H58" s="33">
        <v>831404</v>
      </c>
      <c r="I58" s="33">
        <v>1143417</v>
      </c>
    </row>
    <row r="59" spans="1:9" ht="12.75" customHeight="1" x14ac:dyDescent="0.2">
      <c r="A59" s="186" t="s">
        <v>53</v>
      </c>
      <c r="B59" s="186"/>
      <c r="C59" s="186"/>
      <c r="D59" s="186"/>
      <c r="E59" s="186"/>
      <c r="F59" s="186"/>
      <c r="G59" s="15">
        <v>52</v>
      </c>
      <c r="H59" s="33">
        <v>53217</v>
      </c>
      <c r="I59" s="33">
        <v>20322</v>
      </c>
    </row>
    <row r="60" spans="1:9" ht="12.75" customHeight="1" x14ac:dyDescent="0.2">
      <c r="A60" s="187" t="s">
        <v>54</v>
      </c>
      <c r="B60" s="187"/>
      <c r="C60" s="187"/>
      <c r="D60" s="187"/>
      <c r="E60" s="187"/>
      <c r="F60" s="187"/>
      <c r="G60" s="16">
        <v>53</v>
      </c>
      <c r="H60" s="34">
        <f>SUM(H61:H69)</f>
        <v>101265</v>
      </c>
      <c r="I60" s="34">
        <f>SUM(I61:I69)</f>
        <v>108765</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101265</v>
      </c>
      <c r="I68" s="33">
        <v>99599</v>
      </c>
    </row>
    <row r="69" spans="1:9" ht="12.75" customHeight="1" x14ac:dyDescent="0.2">
      <c r="A69" s="186" t="s">
        <v>56</v>
      </c>
      <c r="B69" s="186"/>
      <c r="C69" s="186"/>
      <c r="D69" s="186"/>
      <c r="E69" s="186"/>
      <c r="F69" s="186"/>
      <c r="G69" s="15">
        <v>62</v>
      </c>
      <c r="H69" s="33">
        <v>0</v>
      </c>
      <c r="I69" s="33">
        <v>9166</v>
      </c>
    </row>
    <row r="70" spans="1:9" ht="12.75" customHeight="1" x14ac:dyDescent="0.2">
      <c r="A70" s="186" t="s">
        <v>57</v>
      </c>
      <c r="B70" s="186"/>
      <c r="C70" s="186"/>
      <c r="D70" s="186"/>
      <c r="E70" s="186"/>
      <c r="F70" s="186"/>
      <c r="G70" s="15">
        <v>63</v>
      </c>
      <c r="H70" s="33">
        <v>5948789</v>
      </c>
      <c r="I70" s="33">
        <v>5512942</v>
      </c>
    </row>
    <row r="71" spans="1:9" ht="12.75" customHeight="1" x14ac:dyDescent="0.2">
      <c r="A71" s="203" t="s">
        <v>58</v>
      </c>
      <c r="B71" s="203"/>
      <c r="C71" s="203"/>
      <c r="D71" s="203"/>
      <c r="E71" s="203"/>
      <c r="F71" s="203"/>
      <c r="G71" s="15">
        <v>64</v>
      </c>
      <c r="H71" s="33">
        <v>314295</v>
      </c>
      <c r="I71" s="33">
        <v>768820</v>
      </c>
    </row>
    <row r="72" spans="1:9" ht="12.75" customHeight="1" x14ac:dyDescent="0.2">
      <c r="A72" s="188" t="s">
        <v>383</v>
      </c>
      <c r="B72" s="188"/>
      <c r="C72" s="188"/>
      <c r="D72" s="188"/>
      <c r="E72" s="188"/>
      <c r="F72" s="188"/>
      <c r="G72" s="16">
        <v>65</v>
      </c>
      <c r="H72" s="34">
        <f>H8+H9+H44+H71</f>
        <v>221008449</v>
      </c>
      <c r="I72" s="34">
        <f>I8+I9+I44+I71</f>
        <v>219776764</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86851951</v>
      </c>
      <c r="I75" s="34">
        <f>I76+I77+I78+I84+I85+I89+I92+I95</f>
        <v>91189402</v>
      </c>
    </row>
    <row r="76" spans="1:9" ht="12.75" customHeight="1" x14ac:dyDescent="0.2">
      <c r="A76" s="186" t="s">
        <v>61</v>
      </c>
      <c r="B76" s="186"/>
      <c r="C76" s="186"/>
      <c r="D76" s="186"/>
      <c r="E76" s="186"/>
      <c r="F76" s="186"/>
      <c r="G76" s="15">
        <v>68</v>
      </c>
      <c r="H76" s="33">
        <v>119822800</v>
      </c>
      <c r="I76" s="33">
        <v>119822800</v>
      </c>
    </row>
    <row r="77" spans="1:9" ht="12.75" customHeight="1" x14ac:dyDescent="0.2">
      <c r="A77" s="186" t="s">
        <v>62</v>
      </c>
      <c r="B77" s="186"/>
      <c r="C77" s="186"/>
      <c r="D77" s="186"/>
      <c r="E77" s="186"/>
      <c r="F77" s="186"/>
      <c r="G77" s="15">
        <v>69</v>
      </c>
      <c r="H77" s="33">
        <v>5385620</v>
      </c>
      <c r="I77" s="33">
        <v>5385620</v>
      </c>
    </row>
    <row r="78" spans="1:9" ht="12.75" customHeight="1" x14ac:dyDescent="0.2">
      <c r="A78" s="187" t="s">
        <v>63</v>
      </c>
      <c r="B78" s="187"/>
      <c r="C78" s="187"/>
      <c r="D78" s="187"/>
      <c r="E78" s="187"/>
      <c r="F78" s="187"/>
      <c r="G78" s="16">
        <v>70</v>
      </c>
      <c r="H78" s="34">
        <f>SUM(H79:H83)</f>
        <v>7521201</v>
      </c>
      <c r="I78" s="34">
        <f>SUM(I79:I83)</f>
        <v>7521201</v>
      </c>
    </row>
    <row r="79" spans="1:9" ht="12.75" customHeight="1" x14ac:dyDescent="0.2">
      <c r="A79" s="186" t="s">
        <v>64</v>
      </c>
      <c r="B79" s="186"/>
      <c r="C79" s="186"/>
      <c r="D79" s="186"/>
      <c r="E79" s="186"/>
      <c r="F79" s="186"/>
      <c r="G79" s="15">
        <v>71</v>
      </c>
      <c r="H79" s="33">
        <v>7521201</v>
      </c>
      <c r="I79" s="33">
        <v>7521201</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9">
        <v>76</v>
      </c>
      <c r="H84" s="120">
        <v>0</v>
      </c>
      <c r="I84" s="120">
        <v>0</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-45903355</v>
      </c>
      <c r="I89" s="34">
        <f>I90-I91</f>
        <v>-45831477</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45903355</v>
      </c>
      <c r="I91" s="33">
        <v>45831477</v>
      </c>
    </row>
    <row r="92" spans="1:9" ht="12.75" customHeight="1" x14ac:dyDescent="0.2">
      <c r="A92" s="187" t="s">
        <v>77</v>
      </c>
      <c r="B92" s="187"/>
      <c r="C92" s="187"/>
      <c r="D92" s="187"/>
      <c r="E92" s="187"/>
      <c r="F92" s="187"/>
      <c r="G92" s="16">
        <v>84</v>
      </c>
      <c r="H92" s="34">
        <f>H93-H94</f>
        <v>-1151497</v>
      </c>
      <c r="I92" s="34">
        <f>I93-I94</f>
        <v>2530324</v>
      </c>
    </row>
    <row r="93" spans="1:9" ht="12.75" customHeight="1" x14ac:dyDescent="0.2">
      <c r="A93" s="186" t="s">
        <v>78</v>
      </c>
      <c r="B93" s="186"/>
      <c r="C93" s="186"/>
      <c r="D93" s="186"/>
      <c r="E93" s="186"/>
      <c r="F93" s="186"/>
      <c r="G93" s="15">
        <v>85</v>
      </c>
      <c r="H93" s="33">
        <v>0</v>
      </c>
      <c r="I93" s="33">
        <v>2530324</v>
      </c>
    </row>
    <row r="94" spans="1:9" ht="12.75" customHeight="1" x14ac:dyDescent="0.2">
      <c r="A94" s="186" t="s">
        <v>79</v>
      </c>
      <c r="B94" s="186"/>
      <c r="C94" s="186"/>
      <c r="D94" s="186"/>
      <c r="E94" s="186"/>
      <c r="F94" s="186"/>
      <c r="G94" s="15">
        <v>86</v>
      </c>
      <c r="H94" s="33">
        <v>1151497</v>
      </c>
      <c r="I94" s="33">
        <v>0</v>
      </c>
    </row>
    <row r="95" spans="1:9" ht="12.75" customHeight="1" x14ac:dyDescent="0.2">
      <c r="A95" s="186" t="s">
        <v>80</v>
      </c>
      <c r="B95" s="186"/>
      <c r="C95" s="186"/>
      <c r="D95" s="186"/>
      <c r="E95" s="186"/>
      <c r="F95" s="186"/>
      <c r="G95" s="15">
        <v>87</v>
      </c>
      <c r="H95" s="33">
        <v>1177182</v>
      </c>
      <c r="I95" s="33">
        <v>1760934</v>
      </c>
    </row>
    <row r="96" spans="1:9" ht="12.75" customHeight="1" x14ac:dyDescent="0.2">
      <c r="A96" s="188" t="s">
        <v>385</v>
      </c>
      <c r="B96" s="188"/>
      <c r="C96" s="188"/>
      <c r="D96" s="188"/>
      <c r="E96" s="188"/>
      <c r="F96" s="188"/>
      <c r="G96" s="16">
        <v>88</v>
      </c>
      <c r="H96" s="34">
        <f>SUM(H97:H102)</f>
        <v>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49893791</v>
      </c>
      <c r="I103" s="34">
        <f>SUM(I104:I114)</f>
        <v>46954842</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11850000</v>
      </c>
      <c r="I108" s="33">
        <v>10442857</v>
      </c>
    </row>
    <row r="109" spans="1:9" ht="12.75" customHeight="1" x14ac:dyDescent="0.2">
      <c r="A109" s="186" t="s">
        <v>92</v>
      </c>
      <c r="B109" s="186"/>
      <c r="C109" s="186"/>
      <c r="D109" s="186"/>
      <c r="E109" s="186"/>
      <c r="F109" s="186"/>
      <c r="G109" s="15">
        <v>101</v>
      </c>
      <c r="H109" s="33">
        <v>38043791</v>
      </c>
      <c r="I109" s="33">
        <v>36511985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82460064</v>
      </c>
      <c r="I115" s="34">
        <f>SUM(I116:I129)</f>
        <v>79367747</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15376542</v>
      </c>
      <c r="I121" s="33">
        <v>12018497</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55353929</v>
      </c>
      <c r="I123" s="33">
        <v>56564481</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6733885</v>
      </c>
      <c r="I125" s="33">
        <v>5519816</v>
      </c>
    </row>
    <row r="126" spans="1:9" x14ac:dyDescent="0.2">
      <c r="A126" s="186" t="s">
        <v>99</v>
      </c>
      <c r="B126" s="186"/>
      <c r="C126" s="186"/>
      <c r="D126" s="186"/>
      <c r="E126" s="186"/>
      <c r="F126" s="186"/>
      <c r="G126" s="15">
        <v>118</v>
      </c>
      <c r="H126" s="33">
        <v>4554515</v>
      </c>
      <c r="I126" s="33">
        <v>5051687</v>
      </c>
    </row>
    <row r="127" spans="1:9" x14ac:dyDescent="0.2">
      <c r="A127" s="186" t="s">
        <v>100</v>
      </c>
      <c r="B127" s="186"/>
      <c r="C127" s="186"/>
      <c r="D127" s="186"/>
      <c r="E127" s="186"/>
      <c r="F127" s="186"/>
      <c r="G127" s="15">
        <v>119</v>
      </c>
      <c r="H127" s="33">
        <v>615</v>
      </c>
      <c r="I127" s="33">
        <v>615</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440578</v>
      </c>
      <c r="I129" s="33">
        <v>212651</v>
      </c>
    </row>
    <row r="130" spans="1:9" ht="22.15" customHeight="1" x14ac:dyDescent="0.2">
      <c r="A130" s="203" t="s">
        <v>103</v>
      </c>
      <c r="B130" s="203"/>
      <c r="C130" s="203"/>
      <c r="D130" s="203"/>
      <c r="E130" s="203"/>
      <c r="F130" s="203"/>
      <c r="G130" s="15">
        <v>122</v>
      </c>
      <c r="H130" s="33">
        <v>1802643</v>
      </c>
      <c r="I130" s="33">
        <v>2264773</v>
      </c>
    </row>
    <row r="131" spans="1:9" x14ac:dyDescent="0.2">
      <c r="A131" s="188" t="s">
        <v>388</v>
      </c>
      <c r="B131" s="188"/>
      <c r="C131" s="188"/>
      <c r="D131" s="188"/>
      <c r="E131" s="188"/>
      <c r="F131" s="188"/>
      <c r="G131" s="16">
        <v>123</v>
      </c>
      <c r="H131" s="34">
        <f>H75+H96+H103+H115+H130</f>
        <v>221008449</v>
      </c>
      <c r="I131" s="34">
        <f>I75+I96+I103+I115+I130</f>
        <v>219776764</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selection activeCell="L89" sqref="L8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21"/>
      <c r="K1" s="121"/>
    </row>
    <row r="2" spans="1:11" x14ac:dyDescent="0.2">
      <c r="A2" s="225" t="s">
        <v>455</v>
      </c>
      <c r="B2" s="192"/>
      <c r="C2" s="192"/>
      <c r="D2" s="192"/>
      <c r="E2" s="192"/>
      <c r="F2" s="192"/>
      <c r="G2" s="192"/>
      <c r="H2" s="192"/>
      <c r="I2" s="192"/>
      <c r="J2" s="121"/>
      <c r="K2" s="121"/>
    </row>
    <row r="3" spans="1:11" x14ac:dyDescent="0.2">
      <c r="A3" s="213" t="s">
        <v>355</v>
      </c>
      <c r="B3" s="214"/>
      <c r="C3" s="214"/>
      <c r="D3" s="214"/>
      <c r="E3" s="214"/>
      <c r="F3" s="214"/>
      <c r="G3" s="214"/>
      <c r="H3" s="214"/>
      <c r="I3" s="214"/>
      <c r="J3" s="215"/>
      <c r="K3" s="215"/>
    </row>
    <row r="4" spans="1:11" x14ac:dyDescent="0.2">
      <c r="A4" s="216" t="s">
        <v>456</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194813969</v>
      </c>
      <c r="I8" s="37">
        <f>SUM(I9:I13)</f>
        <v>100728019</v>
      </c>
      <c r="J8" s="37">
        <f>SUM(J9:J13)</f>
        <v>197958030</v>
      </c>
      <c r="K8" s="37">
        <f>SUM(K9:K13)</f>
        <v>102269278</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186401674</v>
      </c>
      <c r="I10" s="33">
        <v>97057188</v>
      </c>
      <c r="J10" s="33">
        <v>188830984</v>
      </c>
      <c r="K10" s="33">
        <v>96213583</v>
      </c>
    </row>
    <row r="11" spans="1:11" x14ac:dyDescent="0.2">
      <c r="A11" s="186" t="s">
        <v>123</v>
      </c>
      <c r="B11" s="186"/>
      <c r="C11" s="186"/>
      <c r="D11" s="186"/>
      <c r="E11" s="186"/>
      <c r="F11" s="186"/>
      <c r="G11" s="15">
        <v>128</v>
      </c>
      <c r="H11" s="33">
        <v>115613</v>
      </c>
      <c r="I11" s="33">
        <v>64302</v>
      </c>
      <c r="J11" s="33">
        <v>121060</v>
      </c>
      <c r="K11" s="33">
        <v>69015</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8296682</v>
      </c>
      <c r="I13" s="33">
        <v>3606529</v>
      </c>
      <c r="J13" s="33">
        <v>9005986</v>
      </c>
      <c r="K13" s="33">
        <v>5986680</v>
      </c>
    </row>
    <row r="14" spans="1:11" x14ac:dyDescent="0.2">
      <c r="A14" s="222" t="s">
        <v>126</v>
      </c>
      <c r="B14" s="222"/>
      <c r="C14" s="222"/>
      <c r="D14" s="222"/>
      <c r="E14" s="222"/>
      <c r="F14" s="222"/>
      <c r="G14" s="20">
        <v>131</v>
      </c>
      <c r="H14" s="37">
        <f>H15+H16+H20+H24+H25+H26+H29+H36</f>
        <v>192226544</v>
      </c>
      <c r="I14" s="37">
        <f>I15+I16+I20+I24+I25+I26+I29+I36</f>
        <v>99496738</v>
      </c>
      <c r="J14" s="37">
        <f>J15+J16+J20+J24+J25+J26+J29+J36</f>
        <v>193615253</v>
      </c>
      <c r="K14" s="37">
        <f>K15+K16+K20+K24+K25+K26+K29+K36</f>
        <v>100155065</v>
      </c>
    </row>
    <row r="15" spans="1:11" x14ac:dyDescent="0.2">
      <c r="A15" s="186" t="s">
        <v>108</v>
      </c>
      <c r="B15" s="186"/>
      <c r="C15" s="186"/>
      <c r="D15" s="186"/>
      <c r="E15" s="186"/>
      <c r="F15" s="186"/>
      <c r="G15" s="15">
        <v>132</v>
      </c>
      <c r="H15" s="33">
        <v>-463734</v>
      </c>
      <c r="I15" s="33">
        <v>167061</v>
      </c>
      <c r="J15" s="33">
        <v>71241</v>
      </c>
      <c r="K15" s="33">
        <v>56957</v>
      </c>
    </row>
    <row r="16" spans="1:11" x14ac:dyDescent="0.2">
      <c r="A16" s="231" t="s">
        <v>127</v>
      </c>
      <c r="B16" s="231"/>
      <c r="C16" s="231"/>
      <c r="D16" s="231"/>
      <c r="E16" s="231"/>
      <c r="F16" s="231"/>
      <c r="G16" s="20">
        <v>133</v>
      </c>
      <c r="H16" s="37">
        <f>SUM(H17:H19)</f>
        <v>136950980</v>
      </c>
      <c r="I16" s="37">
        <f>SUM(I17:I19)</f>
        <v>70493798</v>
      </c>
      <c r="J16" s="37">
        <f>SUM(J17:J19)</f>
        <v>136550859</v>
      </c>
      <c r="K16" s="37">
        <f>SUM(K17:K19)</f>
        <v>70231307</v>
      </c>
    </row>
    <row r="17" spans="1:11" x14ac:dyDescent="0.2">
      <c r="A17" s="228" t="s">
        <v>128</v>
      </c>
      <c r="B17" s="228"/>
      <c r="C17" s="228"/>
      <c r="D17" s="228"/>
      <c r="E17" s="228"/>
      <c r="F17" s="228"/>
      <c r="G17" s="15">
        <v>134</v>
      </c>
      <c r="H17" s="33">
        <v>37575206</v>
      </c>
      <c r="I17" s="33">
        <v>19100269</v>
      </c>
      <c r="J17" s="33">
        <v>35462207</v>
      </c>
      <c r="K17" s="33">
        <v>17840659</v>
      </c>
    </row>
    <row r="18" spans="1:11" x14ac:dyDescent="0.2">
      <c r="A18" s="228" t="s">
        <v>129</v>
      </c>
      <c r="B18" s="228"/>
      <c r="C18" s="228"/>
      <c r="D18" s="228"/>
      <c r="E18" s="228"/>
      <c r="F18" s="228"/>
      <c r="G18" s="15">
        <v>135</v>
      </c>
      <c r="H18" s="33">
        <v>84199855</v>
      </c>
      <c r="I18" s="33">
        <v>43827499</v>
      </c>
      <c r="J18" s="33">
        <v>84486597</v>
      </c>
      <c r="K18" s="33">
        <v>43956895</v>
      </c>
    </row>
    <row r="19" spans="1:11" x14ac:dyDescent="0.2">
      <c r="A19" s="228" t="s">
        <v>130</v>
      </c>
      <c r="B19" s="228"/>
      <c r="C19" s="228"/>
      <c r="D19" s="228"/>
      <c r="E19" s="228"/>
      <c r="F19" s="228"/>
      <c r="G19" s="15">
        <v>136</v>
      </c>
      <c r="H19" s="33">
        <v>15175919</v>
      </c>
      <c r="I19" s="33">
        <v>7566030</v>
      </c>
      <c r="J19" s="33">
        <v>16602055</v>
      </c>
      <c r="K19" s="33">
        <v>8433753</v>
      </c>
    </row>
    <row r="20" spans="1:11" x14ac:dyDescent="0.2">
      <c r="A20" s="231" t="s">
        <v>131</v>
      </c>
      <c r="B20" s="231"/>
      <c r="C20" s="231"/>
      <c r="D20" s="231"/>
      <c r="E20" s="231"/>
      <c r="F20" s="231"/>
      <c r="G20" s="20">
        <v>137</v>
      </c>
      <c r="H20" s="37">
        <f>SUM(H21:H23)</f>
        <v>41811565</v>
      </c>
      <c r="I20" s="37">
        <f>SUM(I21:I23)</f>
        <v>21694365</v>
      </c>
      <c r="J20" s="37">
        <f>SUM(J21:J23)</f>
        <v>42841383</v>
      </c>
      <c r="K20" s="37">
        <f>SUM(K21:K23)</f>
        <v>22106448</v>
      </c>
    </row>
    <row r="21" spans="1:11" x14ac:dyDescent="0.2">
      <c r="A21" s="228" t="s">
        <v>109</v>
      </c>
      <c r="B21" s="228"/>
      <c r="C21" s="228"/>
      <c r="D21" s="228"/>
      <c r="E21" s="228"/>
      <c r="F21" s="228"/>
      <c r="G21" s="15">
        <v>138</v>
      </c>
      <c r="H21" s="33">
        <v>27242301</v>
      </c>
      <c r="I21" s="33">
        <v>14073125</v>
      </c>
      <c r="J21" s="33">
        <v>27849963</v>
      </c>
      <c r="K21" s="33">
        <v>14274980</v>
      </c>
    </row>
    <row r="22" spans="1:11" x14ac:dyDescent="0.2">
      <c r="A22" s="228" t="s">
        <v>110</v>
      </c>
      <c r="B22" s="228"/>
      <c r="C22" s="228"/>
      <c r="D22" s="228"/>
      <c r="E22" s="228"/>
      <c r="F22" s="228"/>
      <c r="G22" s="15">
        <v>139</v>
      </c>
      <c r="H22" s="33">
        <v>8698159</v>
      </c>
      <c r="I22" s="33">
        <v>4574553</v>
      </c>
      <c r="J22" s="33">
        <v>9344838</v>
      </c>
      <c r="K22" s="33">
        <v>4901339</v>
      </c>
    </row>
    <row r="23" spans="1:11" x14ac:dyDescent="0.2">
      <c r="A23" s="228" t="s">
        <v>111</v>
      </c>
      <c r="B23" s="228"/>
      <c r="C23" s="228"/>
      <c r="D23" s="228"/>
      <c r="E23" s="228"/>
      <c r="F23" s="228"/>
      <c r="G23" s="15">
        <v>140</v>
      </c>
      <c r="H23" s="33">
        <v>5871105</v>
      </c>
      <c r="I23" s="33">
        <v>3046687</v>
      </c>
      <c r="J23" s="33">
        <v>5646582</v>
      </c>
      <c r="K23" s="33">
        <v>2930129</v>
      </c>
    </row>
    <row r="24" spans="1:11" x14ac:dyDescent="0.2">
      <c r="A24" s="186" t="s">
        <v>112</v>
      </c>
      <c r="B24" s="186"/>
      <c r="C24" s="186"/>
      <c r="D24" s="186"/>
      <c r="E24" s="186"/>
      <c r="F24" s="186"/>
      <c r="G24" s="15">
        <v>141</v>
      </c>
      <c r="H24" s="33">
        <v>6202035</v>
      </c>
      <c r="I24" s="33">
        <v>3159708</v>
      </c>
      <c r="J24" s="33">
        <v>6460158</v>
      </c>
      <c r="K24" s="33">
        <v>3315211</v>
      </c>
    </row>
    <row r="25" spans="1:11" x14ac:dyDescent="0.2">
      <c r="A25" s="186" t="s">
        <v>113</v>
      </c>
      <c r="B25" s="186"/>
      <c r="C25" s="186"/>
      <c r="D25" s="186"/>
      <c r="E25" s="186"/>
      <c r="F25" s="186"/>
      <c r="G25" s="15">
        <v>142</v>
      </c>
      <c r="H25" s="33">
        <v>6995883</v>
      </c>
      <c r="I25" s="33">
        <v>3715672</v>
      </c>
      <c r="J25" s="33">
        <v>7395890</v>
      </c>
      <c r="K25" s="33">
        <v>4288700</v>
      </c>
    </row>
    <row r="26" spans="1:11" x14ac:dyDescent="0.2">
      <c r="A26" s="231" t="s">
        <v>132</v>
      </c>
      <c r="B26" s="231"/>
      <c r="C26" s="231"/>
      <c r="D26" s="231"/>
      <c r="E26" s="231"/>
      <c r="F26" s="231"/>
      <c r="G26" s="20">
        <v>143</v>
      </c>
      <c r="H26" s="37">
        <f>H27+H28</f>
        <v>85294</v>
      </c>
      <c r="I26" s="37">
        <f>I27+I28</f>
        <v>56930</v>
      </c>
      <c r="J26" s="37">
        <f>J27+J28</f>
        <v>44575</v>
      </c>
      <c r="K26" s="37">
        <f>K27+K28</f>
        <v>-39908</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85294</v>
      </c>
      <c r="I28" s="33">
        <v>56930</v>
      </c>
      <c r="J28" s="33">
        <v>44575</v>
      </c>
      <c r="K28" s="33">
        <v>-39908</v>
      </c>
    </row>
    <row r="29" spans="1:11" x14ac:dyDescent="0.2">
      <c r="A29" s="231" t="s">
        <v>135</v>
      </c>
      <c r="B29" s="231"/>
      <c r="C29" s="231"/>
      <c r="D29" s="231"/>
      <c r="E29" s="231"/>
      <c r="F29" s="231"/>
      <c r="G29" s="20">
        <v>146</v>
      </c>
      <c r="H29" s="37">
        <f>SUM(H30:H35)</f>
        <v>0</v>
      </c>
      <c r="I29" s="37">
        <f>SUM(I30:I35)</f>
        <v>0</v>
      </c>
      <c r="J29" s="37">
        <f>SUM(J30:J35)</f>
        <v>0</v>
      </c>
      <c r="K29" s="37">
        <f>SUM(K30:K35)</f>
        <v>0</v>
      </c>
    </row>
    <row r="30" spans="1:11" x14ac:dyDescent="0.2">
      <c r="A30" s="228" t="s">
        <v>136</v>
      </c>
      <c r="B30" s="228"/>
      <c r="C30" s="228"/>
      <c r="D30" s="228"/>
      <c r="E30" s="228"/>
      <c r="F30" s="228"/>
      <c r="G30" s="15">
        <v>147</v>
      </c>
      <c r="H30" s="33">
        <v>0</v>
      </c>
      <c r="I30" s="33">
        <v>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0</v>
      </c>
      <c r="I32" s="33">
        <v>0</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0</v>
      </c>
      <c r="I35" s="33">
        <v>0</v>
      </c>
      <c r="J35" s="33">
        <v>0</v>
      </c>
      <c r="K35" s="33">
        <v>0</v>
      </c>
    </row>
    <row r="36" spans="1:11" x14ac:dyDescent="0.2">
      <c r="A36" s="186" t="s">
        <v>114</v>
      </c>
      <c r="B36" s="186"/>
      <c r="C36" s="186"/>
      <c r="D36" s="186"/>
      <c r="E36" s="186"/>
      <c r="F36" s="186"/>
      <c r="G36" s="15">
        <v>153</v>
      </c>
      <c r="H36" s="33">
        <v>644521</v>
      </c>
      <c r="I36" s="33">
        <v>209204</v>
      </c>
      <c r="J36" s="33">
        <v>251147</v>
      </c>
      <c r="K36" s="33">
        <v>196350</v>
      </c>
    </row>
    <row r="37" spans="1:11" x14ac:dyDescent="0.2">
      <c r="A37" s="222" t="s">
        <v>142</v>
      </c>
      <c r="B37" s="222"/>
      <c r="C37" s="222"/>
      <c r="D37" s="222"/>
      <c r="E37" s="222"/>
      <c r="F37" s="222"/>
      <c r="G37" s="20">
        <v>154</v>
      </c>
      <c r="H37" s="37">
        <f>SUM(H38:H47)</f>
        <v>606179</v>
      </c>
      <c r="I37" s="37">
        <f>SUM(I38:I47)</f>
        <v>454810</v>
      </c>
      <c r="J37" s="37">
        <f>SUM(J38:J47)</f>
        <v>1138159</v>
      </c>
      <c r="K37" s="37">
        <f>SUM(K38:K47)</f>
        <v>1057596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410111</v>
      </c>
      <c r="K43" s="33">
        <v>410111</v>
      </c>
    </row>
    <row r="44" spans="1:11" x14ac:dyDescent="0.2">
      <c r="A44" s="186" t="s">
        <v>149</v>
      </c>
      <c r="B44" s="186"/>
      <c r="C44" s="186"/>
      <c r="D44" s="186"/>
      <c r="E44" s="186"/>
      <c r="F44" s="186"/>
      <c r="G44" s="15">
        <v>161</v>
      </c>
      <c r="H44" s="33">
        <v>17979</v>
      </c>
      <c r="I44" s="33">
        <v>16387</v>
      </c>
      <c r="J44" s="33">
        <v>27738</v>
      </c>
      <c r="K44" s="33">
        <v>24749</v>
      </c>
    </row>
    <row r="45" spans="1:11" x14ac:dyDescent="0.2">
      <c r="A45" s="186" t="s">
        <v>150</v>
      </c>
      <c r="B45" s="186"/>
      <c r="C45" s="186"/>
      <c r="D45" s="186"/>
      <c r="E45" s="186"/>
      <c r="F45" s="186"/>
      <c r="G45" s="15">
        <v>162</v>
      </c>
      <c r="H45" s="33">
        <v>4017</v>
      </c>
      <c r="I45" s="33">
        <v>3828</v>
      </c>
      <c r="J45" s="33">
        <v>9433</v>
      </c>
      <c r="K45" s="33">
        <v>8399</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584183</v>
      </c>
      <c r="I47" s="33">
        <v>434595</v>
      </c>
      <c r="J47" s="33">
        <v>690877</v>
      </c>
      <c r="K47" s="33">
        <v>614337</v>
      </c>
    </row>
    <row r="48" spans="1:11" x14ac:dyDescent="0.2">
      <c r="A48" s="222" t="s">
        <v>153</v>
      </c>
      <c r="B48" s="222"/>
      <c r="C48" s="222"/>
      <c r="D48" s="222"/>
      <c r="E48" s="222"/>
      <c r="F48" s="222"/>
      <c r="G48" s="20">
        <v>165</v>
      </c>
      <c r="H48" s="37">
        <f>SUM(H49:H55)</f>
        <v>1796153</v>
      </c>
      <c r="I48" s="37">
        <f>SUM(I49:I55)</f>
        <v>837339</v>
      </c>
      <c r="J48" s="37">
        <f>SUM(J49:J55)</f>
        <v>1189678</v>
      </c>
      <c r="K48" s="37">
        <f>SUM(K49:K55)</f>
        <v>608242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1098519</v>
      </c>
      <c r="I51" s="33">
        <v>440696</v>
      </c>
      <c r="J51" s="33">
        <v>711513</v>
      </c>
      <c r="K51" s="33">
        <v>358388</v>
      </c>
    </row>
    <row r="52" spans="1:11" x14ac:dyDescent="0.2">
      <c r="A52" s="223" t="s">
        <v>157</v>
      </c>
      <c r="B52" s="223"/>
      <c r="C52" s="223"/>
      <c r="D52" s="223"/>
      <c r="E52" s="223"/>
      <c r="F52" s="223"/>
      <c r="G52" s="15">
        <v>169</v>
      </c>
      <c r="H52" s="33">
        <v>15511</v>
      </c>
      <c r="I52" s="33">
        <v>11837</v>
      </c>
      <c r="J52" s="33">
        <v>16225</v>
      </c>
      <c r="K52" s="33">
        <v>9671</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682123</v>
      </c>
      <c r="I55" s="33">
        <v>384806</v>
      </c>
      <c r="J55" s="33">
        <v>461940</v>
      </c>
      <c r="K55" s="33">
        <v>240183</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195420148</v>
      </c>
      <c r="I60" s="37">
        <f t="shared" ref="I60:K60" si="0">I8+I37+I56+I57</f>
        <v>101182829</v>
      </c>
      <c r="J60" s="37">
        <f t="shared" si="0"/>
        <v>199096189</v>
      </c>
      <c r="K60" s="37">
        <f t="shared" si="0"/>
        <v>103326874</v>
      </c>
    </row>
    <row r="61" spans="1:11" x14ac:dyDescent="0.2">
      <c r="A61" s="222" t="s">
        <v>166</v>
      </c>
      <c r="B61" s="222"/>
      <c r="C61" s="222"/>
      <c r="D61" s="222"/>
      <c r="E61" s="222"/>
      <c r="F61" s="222"/>
      <c r="G61" s="20">
        <v>178</v>
      </c>
      <c r="H61" s="37">
        <f>H14+H48+H58+H59</f>
        <v>194022697</v>
      </c>
      <c r="I61" s="37">
        <f t="shared" ref="I61:K61" si="1">I14+I48+I58+I59</f>
        <v>100334077</v>
      </c>
      <c r="J61" s="37">
        <f t="shared" si="1"/>
        <v>194804931</v>
      </c>
      <c r="K61" s="37">
        <f t="shared" si="1"/>
        <v>100763307</v>
      </c>
    </row>
    <row r="62" spans="1:11" x14ac:dyDescent="0.2">
      <c r="A62" s="222" t="s">
        <v>167</v>
      </c>
      <c r="B62" s="222"/>
      <c r="C62" s="222"/>
      <c r="D62" s="222"/>
      <c r="E62" s="222"/>
      <c r="F62" s="222"/>
      <c r="G62" s="20">
        <v>179</v>
      </c>
      <c r="H62" s="37">
        <f>H60-H61</f>
        <v>1397451</v>
      </c>
      <c r="I62" s="37">
        <f t="shared" ref="I62:K62" si="2">I60-I61</f>
        <v>848752</v>
      </c>
      <c r="J62" s="37">
        <f t="shared" si="2"/>
        <v>4291258</v>
      </c>
      <c r="K62" s="37">
        <f t="shared" si="2"/>
        <v>2563567</v>
      </c>
    </row>
    <row r="63" spans="1:11" x14ac:dyDescent="0.2">
      <c r="A63" s="209" t="s">
        <v>168</v>
      </c>
      <c r="B63" s="209"/>
      <c r="C63" s="209"/>
      <c r="D63" s="209"/>
      <c r="E63" s="209"/>
      <c r="F63" s="209"/>
      <c r="G63" s="20">
        <v>180</v>
      </c>
      <c r="H63" s="37">
        <f>+IF((H60-H61)&gt;0,(H60-H61),0)</f>
        <v>1397451</v>
      </c>
      <c r="I63" s="37">
        <f t="shared" ref="I63:K63" si="3">+IF((I60-I61)&gt;0,(I60-I61),0)</f>
        <v>848752</v>
      </c>
      <c r="J63" s="37">
        <f t="shared" si="3"/>
        <v>4291258</v>
      </c>
      <c r="K63" s="37">
        <f t="shared" si="3"/>
        <v>2563567</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1397451</v>
      </c>
      <c r="I66" s="37">
        <f t="shared" ref="I66:K66" si="5">I62-I65</f>
        <v>848752</v>
      </c>
      <c r="J66" s="37">
        <f t="shared" si="5"/>
        <v>4291258</v>
      </c>
      <c r="K66" s="37">
        <f t="shared" si="5"/>
        <v>2563567</v>
      </c>
    </row>
    <row r="67" spans="1:11" x14ac:dyDescent="0.2">
      <c r="A67" s="209" t="s">
        <v>171</v>
      </c>
      <c r="B67" s="209"/>
      <c r="C67" s="209"/>
      <c r="D67" s="209"/>
      <c r="E67" s="209"/>
      <c r="F67" s="209"/>
      <c r="G67" s="20">
        <v>184</v>
      </c>
      <c r="H67" s="37">
        <f>+IF((H62-H65)&gt;0,(H62-H65),0)</f>
        <v>1397451</v>
      </c>
      <c r="I67" s="37">
        <f t="shared" ref="I67:K67" si="6">+IF((I62-I65)&gt;0,(I62-I65),0)</f>
        <v>848752</v>
      </c>
      <c r="J67" s="37">
        <f t="shared" si="6"/>
        <v>4291258</v>
      </c>
      <c r="K67" s="37">
        <f t="shared" si="6"/>
        <v>2563567</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2">
        <v>0</v>
      </c>
      <c r="I74" s="122">
        <v>0</v>
      </c>
      <c r="J74" s="33">
        <v>0</v>
      </c>
      <c r="K74" s="33">
        <v>0</v>
      </c>
    </row>
    <row r="75" spans="1:11" x14ac:dyDescent="0.2">
      <c r="A75" s="209" t="s">
        <v>179</v>
      </c>
      <c r="B75" s="209"/>
      <c r="C75" s="209"/>
      <c r="D75" s="209"/>
      <c r="E75" s="209"/>
      <c r="F75" s="209"/>
      <c r="G75" s="20">
        <v>191</v>
      </c>
      <c r="H75" s="122">
        <v>0</v>
      </c>
      <c r="I75" s="122">
        <v>0</v>
      </c>
      <c r="J75" s="33">
        <v>0</v>
      </c>
      <c r="K75" s="33">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2">
        <v>1397451</v>
      </c>
      <c r="I77" s="122">
        <v>848752</v>
      </c>
      <c r="J77" s="122">
        <v>4291258</v>
      </c>
      <c r="K77" s="122">
        <v>3742559</v>
      </c>
    </row>
    <row r="78" spans="1:11" x14ac:dyDescent="0.2">
      <c r="A78" s="223" t="s">
        <v>182</v>
      </c>
      <c r="B78" s="223"/>
      <c r="C78" s="223"/>
      <c r="D78" s="223"/>
      <c r="E78" s="223"/>
      <c r="F78" s="223"/>
      <c r="G78" s="15">
        <v>193</v>
      </c>
      <c r="H78" s="38">
        <v>1397451</v>
      </c>
      <c r="I78" s="38">
        <v>848752</v>
      </c>
      <c r="J78" s="38">
        <v>4291258</v>
      </c>
      <c r="K78" s="38">
        <v>3742559</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2">
        <v>0</v>
      </c>
      <c r="I80" s="122">
        <v>0</v>
      </c>
      <c r="J80" s="122">
        <v>0</v>
      </c>
      <c r="K80" s="122">
        <v>0</v>
      </c>
    </row>
    <row r="81" spans="1:11" x14ac:dyDescent="0.2">
      <c r="A81" s="222" t="s">
        <v>185</v>
      </c>
      <c r="B81" s="222"/>
      <c r="C81" s="222"/>
      <c r="D81" s="222"/>
      <c r="E81" s="222"/>
      <c r="F81" s="222"/>
      <c r="G81" s="20">
        <v>196</v>
      </c>
      <c r="H81" s="122">
        <v>1397451</v>
      </c>
      <c r="I81" s="122">
        <v>848752</v>
      </c>
      <c r="J81" s="122">
        <v>4291258</v>
      </c>
      <c r="K81" s="122">
        <v>3742559</v>
      </c>
    </row>
    <row r="82" spans="1:11" x14ac:dyDescent="0.2">
      <c r="A82" s="209" t="s">
        <v>186</v>
      </c>
      <c r="B82" s="209"/>
      <c r="C82" s="209"/>
      <c r="D82" s="209"/>
      <c r="E82" s="209"/>
      <c r="F82" s="209"/>
      <c r="G82" s="20">
        <v>197</v>
      </c>
      <c r="H82" s="122">
        <v>1397451</v>
      </c>
      <c r="I82" s="122">
        <v>848752</v>
      </c>
      <c r="J82" s="122">
        <v>4291258</v>
      </c>
      <c r="K82" s="122">
        <v>3742559</v>
      </c>
    </row>
    <row r="83" spans="1:11" x14ac:dyDescent="0.2">
      <c r="A83" s="209" t="s">
        <v>187</v>
      </c>
      <c r="B83" s="209"/>
      <c r="C83" s="209"/>
      <c r="D83" s="209"/>
      <c r="E83" s="209"/>
      <c r="F83" s="209"/>
      <c r="G83" s="20">
        <v>198</v>
      </c>
      <c r="H83" s="122">
        <v>0</v>
      </c>
      <c r="I83" s="122">
        <v>0</v>
      </c>
      <c r="J83" s="122">
        <v>0</v>
      </c>
      <c r="K83" s="122">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1397451</v>
      </c>
      <c r="I85" s="39">
        <f>I86+I87</f>
        <v>848752</v>
      </c>
      <c r="J85" s="39">
        <f>J86+J87</f>
        <v>4291258</v>
      </c>
      <c r="K85" s="39">
        <f>K86+K87</f>
        <v>3742559</v>
      </c>
    </row>
    <row r="86" spans="1:11" x14ac:dyDescent="0.2">
      <c r="A86" s="208" t="s">
        <v>189</v>
      </c>
      <c r="B86" s="208"/>
      <c r="C86" s="208"/>
      <c r="D86" s="208"/>
      <c r="E86" s="208"/>
      <c r="F86" s="208"/>
      <c r="G86" s="15">
        <v>200</v>
      </c>
      <c r="H86" s="40">
        <v>1064292</v>
      </c>
      <c r="I86" s="40">
        <v>710327</v>
      </c>
      <c r="J86" s="40">
        <v>2530324</v>
      </c>
      <c r="K86" s="40">
        <v>2176359</v>
      </c>
    </row>
    <row r="87" spans="1:11" x14ac:dyDescent="0.2">
      <c r="A87" s="208" t="s">
        <v>190</v>
      </c>
      <c r="B87" s="208"/>
      <c r="C87" s="208"/>
      <c r="D87" s="208"/>
      <c r="E87" s="208"/>
      <c r="F87" s="208"/>
      <c r="G87" s="15">
        <v>201</v>
      </c>
      <c r="H87" s="40">
        <v>333159</v>
      </c>
      <c r="I87" s="40">
        <v>138425</v>
      </c>
      <c r="J87" s="40">
        <v>1760934</v>
      </c>
      <c r="K87" s="40">
        <v>1566200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1397451</v>
      </c>
      <c r="I89" s="40">
        <v>848752</v>
      </c>
      <c r="J89" s="40">
        <v>4291258</v>
      </c>
      <c r="K89" s="40">
        <v>3742559</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1397451</v>
      </c>
      <c r="I101" s="39">
        <f>I89+I100</f>
        <v>848752</v>
      </c>
      <c r="J101" s="39">
        <f>J89+J100</f>
        <v>4291258</v>
      </c>
      <c r="K101" s="39">
        <f>K89+K100</f>
        <v>3742559</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1397451</v>
      </c>
      <c r="I103" s="39">
        <f>I104+I105</f>
        <v>848752</v>
      </c>
      <c r="J103" s="39">
        <f>J104+J105</f>
        <v>4291258</v>
      </c>
      <c r="K103" s="39">
        <f>K104+K105</f>
        <v>3742559</v>
      </c>
    </row>
    <row r="104" spans="1:11" x14ac:dyDescent="0.2">
      <c r="A104" s="208" t="s">
        <v>117</v>
      </c>
      <c r="B104" s="208"/>
      <c r="C104" s="208"/>
      <c r="D104" s="208"/>
      <c r="E104" s="208"/>
      <c r="F104" s="208"/>
      <c r="G104" s="15">
        <v>216</v>
      </c>
      <c r="H104" s="40">
        <v>1064292</v>
      </c>
      <c r="I104" s="40">
        <v>710327</v>
      </c>
      <c r="J104" s="40">
        <v>2530324</v>
      </c>
      <c r="K104" s="40">
        <v>2176359</v>
      </c>
    </row>
    <row r="105" spans="1:11" x14ac:dyDescent="0.2">
      <c r="A105" s="208" t="s">
        <v>205</v>
      </c>
      <c r="B105" s="208"/>
      <c r="C105" s="208"/>
      <c r="D105" s="208"/>
      <c r="E105" s="208"/>
      <c r="F105" s="208"/>
      <c r="G105" s="15">
        <v>217</v>
      </c>
      <c r="H105" s="40">
        <v>333159</v>
      </c>
      <c r="I105" s="40">
        <v>138425</v>
      </c>
      <c r="J105" s="40">
        <v>1760934</v>
      </c>
      <c r="K105" s="40">
        <v>1566200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Normal="100" zoomScaleSheetLayoutView="100" workbookViewId="0">
      <selection activeCell="K55" sqref="K5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457</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456</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1397451</v>
      </c>
      <c r="I8" s="43">
        <v>4291258</v>
      </c>
    </row>
    <row r="9" spans="1:9" ht="12.75" customHeight="1" x14ac:dyDescent="0.2">
      <c r="A9" s="247" t="s">
        <v>211</v>
      </c>
      <c r="B9" s="248"/>
      <c r="C9" s="248"/>
      <c r="D9" s="248"/>
      <c r="E9" s="248"/>
      <c r="F9" s="249"/>
      <c r="G9" s="25">
        <v>2</v>
      </c>
      <c r="H9" s="44">
        <f>H10+H11+H12+H13+H14+H15+H16+H17</f>
        <v>7322361</v>
      </c>
      <c r="I9" s="44">
        <f>I10+I11+I12+I13+I14+I15+I16+I17</f>
        <v>7215634</v>
      </c>
    </row>
    <row r="10" spans="1:9" ht="12.75" customHeight="1" x14ac:dyDescent="0.2">
      <c r="A10" s="239" t="s">
        <v>212</v>
      </c>
      <c r="B10" s="240"/>
      <c r="C10" s="240"/>
      <c r="D10" s="240"/>
      <c r="E10" s="240"/>
      <c r="F10" s="241"/>
      <c r="G10" s="26">
        <v>3</v>
      </c>
      <c r="H10" s="45">
        <v>6202035</v>
      </c>
      <c r="I10" s="45">
        <v>6460158</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17979</v>
      </c>
      <c r="I13" s="45">
        <v>27738</v>
      </c>
    </row>
    <row r="14" spans="1:9" ht="12.75" customHeight="1" x14ac:dyDescent="0.2">
      <c r="A14" s="239" t="s">
        <v>216</v>
      </c>
      <c r="B14" s="240"/>
      <c r="C14" s="240"/>
      <c r="D14" s="240"/>
      <c r="E14" s="240"/>
      <c r="F14" s="241"/>
      <c r="G14" s="26">
        <v>7</v>
      </c>
      <c r="H14" s="45">
        <v>1098519</v>
      </c>
      <c r="I14" s="45">
        <v>711513</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3828</v>
      </c>
      <c r="I16" s="45">
        <v>16225</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8719812</v>
      </c>
      <c r="I18" s="44">
        <f>I8+I9</f>
        <v>11506892</v>
      </c>
    </row>
    <row r="19" spans="1:9" ht="12.75" customHeight="1" x14ac:dyDescent="0.2">
      <c r="A19" s="247" t="s">
        <v>220</v>
      </c>
      <c r="B19" s="248"/>
      <c r="C19" s="248"/>
      <c r="D19" s="248"/>
      <c r="E19" s="248"/>
      <c r="F19" s="249"/>
      <c r="G19" s="25">
        <v>12</v>
      </c>
      <c r="H19" s="44">
        <f>H20+H21+H22+H23</f>
        <v>5983952</v>
      </c>
      <c r="I19" s="44">
        <f>I20+I21+I22+I23</f>
        <v>-2264584</v>
      </c>
    </row>
    <row r="20" spans="1:9" ht="12.75" customHeight="1" x14ac:dyDescent="0.2">
      <c r="A20" s="239" t="s">
        <v>221</v>
      </c>
      <c r="B20" s="240"/>
      <c r="C20" s="240"/>
      <c r="D20" s="240"/>
      <c r="E20" s="240"/>
      <c r="F20" s="241"/>
      <c r="G20" s="26">
        <v>13</v>
      </c>
      <c r="H20" s="45">
        <v>5195080</v>
      </c>
      <c r="I20" s="45">
        <v>-3092317</v>
      </c>
    </row>
    <row r="21" spans="1:9" ht="12.75" customHeight="1" x14ac:dyDescent="0.2">
      <c r="A21" s="239" t="s">
        <v>222</v>
      </c>
      <c r="B21" s="240"/>
      <c r="C21" s="240"/>
      <c r="D21" s="240"/>
      <c r="E21" s="240"/>
      <c r="F21" s="241"/>
      <c r="G21" s="26">
        <v>14</v>
      </c>
      <c r="H21" s="45">
        <v>1542877</v>
      </c>
      <c r="I21" s="45">
        <v>-1272400</v>
      </c>
    </row>
    <row r="22" spans="1:9" ht="12.75" customHeight="1" x14ac:dyDescent="0.2">
      <c r="A22" s="239" t="s">
        <v>223</v>
      </c>
      <c r="B22" s="240"/>
      <c r="C22" s="240"/>
      <c r="D22" s="240"/>
      <c r="E22" s="240"/>
      <c r="F22" s="241"/>
      <c r="G22" s="26">
        <v>15</v>
      </c>
      <c r="H22" s="45">
        <v>-851439</v>
      </c>
      <c r="I22" s="45">
        <v>2100133</v>
      </c>
    </row>
    <row r="23" spans="1:9" ht="12.75" customHeight="1" x14ac:dyDescent="0.2">
      <c r="A23" s="239" t="s">
        <v>224</v>
      </c>
      <c r="B23" s="240"/>
      <c r="C23" s="240"/>
      <c r="D23" s="240"/>
      <c r="E23" s="240"/>
      <c r="F23" s="241"/>
      <c r="G23" s="26">
        <v>16</v>
      </c>
      <c r="H23" s="45">
        <v>97434</v>
      </c>
      <c r="I23" s="45">
        <v>0</v>
      </c>
    </row>
    <row r="24" spans="1:9" ht="12.75" customHeight="1" x14ac:dyDescent="0.2">
      <c r="A24" s="244" t="s">
        <v>225</v>
      </c>
      <c r="B24" s="245"/>
      <c r="C24" s="245"/>
      <c r="D24" s="245"/>
      <c r="E24" s="245"/>
      <c r="F24" s="246"/>
      <c r="G24" s="25">
        <v>17</v>
      </c>
      <c r="H24" s="44">
        <f>H18+H19</f>
        <v>14703764</v>
      </c>
      <c r="I24" s="44">
        <f>I18+I19</f>
        <v>9242308</v>
      </c>
    </row>
    <row r="25" spans="1:9" ht="12.75" customHeight="1" x14ac:dyDescent="0.2">
      <c r="A25" s="235" t="s">
        <v>226</v>
      </c>
      <c r="B25" s="236"/>
      <c r="C25" s="236"/>
      <c r="D25" s="236"/>
      <c r="E25" s="236"/>
      <c r="F25" s="237"/>
      <c r="G25" s="26">
        <v>18</v>
      </c>
      <c r="H25" s="45">
        <v>-1098519</v>
      </c>
      <c r="I25" s="45">
        <v>-711513</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13605245</v>
      </c>
      <c r="I27" s="46">
        <f>I24+I25+I26</f>
        <v>8530795</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676720</v>
      </c>
      <c r="I29" s="47">
        <v>1309813</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17979</v>
      </c>
      <c r="I31" s="48">
        <v>27738</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694699</v>
      </c>
      <c r="I35" s="49">
        <f>I29+I30+I31+I32+I33+I34</f>
        <v>1337551</v>
      </c>
    </row>
    <row r="36" spans="1:9" ht="22.9" customHeight="1" x14ac:dyDescent="0.2">
      <c r="A36" s="235" t="s">
        <v>237</v>
      </c>
      <c r="B36" s="236"/>
      <c r="C36" s="236"/>
      <c r="D36" s="236"/>
      <c r="E36" s="236"/>
      <c r="F36" s="237"/>
      <c r="G36" s="26">
        <v>28</v>
      </c>
      <c r="H36" s="48">
        <v>-10266887</v>
      </c>
      <c r="I36" s="48">
        <v>-5530484</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-30581</v>
      </c>
    </row>
    <row r="41" spans="1:9" ht="24" customHeight="1" x14ac:dyDescent="0.2">
      <c r="A41" s="244" t="s">
        <v>242</v>
      </c>
      <c r="B41" s="245"/>
      <c r="C41" s="245"/>
      <c r="D41" s="245"/>
      <c r="E41" s="245"/>
      <c r="F41" s="246"/>
      <c r="G41" s="25">
        <v>33</v>
      </c>
      <c r="H41" s="49">
        <f>H36+H37+H38+H39+H40</f>
        <v>-10266887</v>
      </c>
      <c r="I41" s="49">
        <f>I36+I37+I38+I39+I40</f>
        <v>-5561065</v>
      </c>
    </row>
    <row r="42" spans="1:9" ht="29.45" customHeight="1" x14ac:dyDescent="0.2">
      <c r="A42" s="262" t="s">
        <v>243</v>
      </c>
      <c r="B42" s="263"/>
      <c r="C42" s="263"/>
      <c r="D42" s="263"/>
      <c r="E42" s="263"/>
      <c r="F42" s="264"/>
      <c r="G42" s="27">
        <v>34</v>
      </c>
      <c r="H42" s="50">
        <f>H35+H41</f>
        <v>-9572188</v>
      </c>
      <c r="I42" s="50">
        <f>I35+I41</f>
        <v>-4223514</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2005022</v>
      </c>
      <c r="I46" s="48">
        <v>0</v>
      </c>
    </row>
    <row r="47" spans="1:9" ht="12.75" customHeight="1" x14ac:dyDescent="0.2">
      <c r="A47" s="235" t="s">
        <v>248</v>
      </c>
      <c r="B47" s="236"/>
      <c r="C47" s="236"/>
      <c r="D47" s="236"/>
      <c r="E47" s="236"/>
      <c r="F47" s="237"/>
      <c r="G47" s="26">
        <v>38</v>
      </c>
      <c r="H47" s="48">
        <v>382911</v>
      </c>
      <c r="I47" s="48">
        <v>2025953</v>
      </c>
    </row>
    <row r="48" spans="1:9" ht="22.15" customHeight="1" x14ac:dyDescent="0.2">
      <c r="A48" s="244" t="s">
        <v>249</v>
      </c>
      <c r="B48" s="245"/>
      <c r="C48" s="245"/>
      <c r="D48" s="245"/>
      <c r="E48" s="245"/>
      <c r="F48" s="246"/>
      <c r="G48" s="25">
        <v>39</v>
      </c>
      <c r="H48" s="49">
        <f>H44+H45+H46+H47</f>
        <v>2387933</v>
      </c>
      <c r="I48" s="49">
        <f>I44+I45+I46+I47</f>
        <v>2025953</v>
      </c>
    </row>
    <row r="49" spans="1:9" ht="24.6" customHeight="1" x14ac:dyDescent="0.2">
      <c r="A49" s="235" t="s">
        <v>389</v>
      </c>
      <c r="B49" s="236"/>
      <c r="C49" s="236"/>
      <c r="D49" s="236"/>
      <c r="E49" s="236"/>
      <c r="F49" s="237"/>
      <c r="G49" s="26">
        <v>40</v>
      </c>
      <c r="H49" s="48">
        <v>-6362915</v>
      </c>
      <c r="I49" s="48">
        <v>-5541480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-921813</v>
      </c>
      <c r="I51" s="48">
        <v>-1227601</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-7284728</v>
      </c>
      <c r="I54" s="49">
        <f>I49+I50+I51+I52+I53</f>
        <v>-6769081</v>
      </c>
    </row>
    <row r="55" spans="1:9" ht="29.45" customHeight="1" x14ac:dyDescent="0.2">
      <c r="A55" s="265" t="s">
        <v>255</v>
      </c>
      <c r="B55" s="266"/>
      <c r="C55" s="266"/>
      <c r="D55" s="266"/>
      <c r="E55" s="266"/>
      <c r="F55" s="267"/>
      <c r="G55" s="25">
        <v>46</v>
      </c>
      <c r="H55" s="49">
        <f>H48+H54</f>
        <v>-4896795</v>
      </c>
      <c r="I55" s="49">
        <f>I48+I54</f>
        <v>-4743128</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-863738</v>
      </c>
      <c r="I57" s="49">
        <f>I27+I42+I55+I56</f>
        <v>-435847</v>
      </c>
    </row>
    <row r="58" spans="1:9" x14ac:dyDescent="0.2">
      <c r="A58" s="268" t="s">
        <v>258</v>
      </c>
      <c r="B58" s="269"/>
      <c r="C58" s="269"/>
      <c r="D58" s="269"/>
      <c r="E58" s="269"/>
      <c r="F58" s="270"/>
      <c r="G58" s="26">
        <v>49</v>
      </c>
      <c r="H58" s="48">
        <v>4845201</v>
      </c>
      <c r="I58" s="48">
        <v>5948789</v>
      </c>
    </row>
    <row r="59" spans="1:9" ht="31.15" customHeight="1" x14ac:dyDescent="0.2">
      <c r="A59" s="262" t="s">
        <v>259</v>
      </c>
      <c r="B59" s="263"/>
      <c r="C59" s="263"/>
      <c r="D59" s="263"/>
      <c r="E59" s="263"/>
      <c r="F59" s="264"/>
      <c r="G59" s="27">
        <v>50</v>
      </c>
      <c r="H59" s="50">
        <f>H57+H58</f>
        <v>3981463</v>
      </c>
      <c r="I59" s="50">
        <f>I57+I58</f>
        <v>5512942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7" sqref="A7:I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16" zoomScale="80" zoomScaleNormal="100" zoomScaleSheetLayoutView="80" workbookViewId="0">
      <selection activeCell="Z18" sqref="Z18"/>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43646</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119822800</v>
      </c>
      <c r="I7" s="65">
        <v>5385620</v>
      </c>
      <c r="J7" s="65">
        <v>7581201</v>
      </c>
      <c r="K7" s="65">
        <v>89660</v>
      </c>
      <c r="L7" s="65">
        <v>89660</v>
      </c>
      <c r="M7" s="65">
        <v>0</v>
      </c>
      <c r="N7" s="65">
        <v>0</v>
      </c>
      <c r="O7" s="65">
        <v>0</v>
      </c>
      <c r="P7" s="65">
        <v>0</v>
      </c>
      <c r="Q7" s="65">
        <v>0</v>
      </c>
      <c r="R7" s="65">
        <v>0</v>
      </c>
      <c r="S7" s="65">
        <v>-50094794</v>
      </c>
      <c r="T7" s="65">
        <v>2952317</v>
      </c>
      <c r="U7" s="66">
        <f>H7+I7+J7+K7-L7+M7+N7+O7+P7+Q7+R7+S7+T7</f>
        <v>85647144</v>
      </c>
      <c r="V7" s="65">
        <v>1172238</v>
      </c>
      <c r="W7" s="66">
        <f>U7+V7</f>
        <v>86819382</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119822800</v>
      </c>
      <c r="I10" s="66">
        <f t="shared" ref="I10:W10" si="2">I7+I8+I9</f>
        <v>5385620</v>
      </c>
      <c r="J10" s="66">
        <f t="shared" si="2"/>
        <v>7581201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85647144</v>
      </c>
      <c r="V10" s="66">
        <f t="shared" si="2"/>
        <v>1172238</v>
      </c>
      <c r="W10" s="66">
        <f t="shared" si="2"/>
        <v>86819382</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4944</v>
      </c>
      <c r="W24" s="66">
        <f t="shared" si="3"/>
        <v>4944</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119822800</v>
      </c>
      <c r="I29" s="68">
        <f t="shared" ref="I29:W29" si="5">SUM(I10:I28)</f>
        <v>5385620</v>
      </c>
      <c r="J29" s="68">
        <f t="shared" si="5"/>
        <v>7581201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-50094794</v>
      </c>
      <c r="T29" s="68">
        <f t="shared" si="5"/>
        <v>2952317</v>
      </c>
      <c r="U29" s="68">
        <f t="shared" si="5"/>
        <v>85647144</v>
      </c>
      <c r="V29" s="68">
        <f t="shared" si="5"/>
        <v>1177182</v>
      </c>
      <c r="W29" s="68">
        <f t="shared" si="5"/>
        <v>86824326</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4944</v>
      </c>
      <c r="W33" s="68">
        <f t="shared" si="8"/>
        <v>4944</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119822800</v>
      </c>
      <c r="I35" s="65">
        <v>5385620</v>
      </c>
      <c r="J35" s="65">
        <v>7521201</v>
      </c>
      <c r="K35" s="65">
        <v>0</v>
      </c>
      <c r="L35" s="65">
        <v>0</v>
      </c>
      <c r="M35" s="65">
        <v>0</v>
      </c>
      <c r="N35" s="65">
        <v>0</v>
      </c>
      <c r="O35" s="65">
        <v>0</v>
      </c>
      <c r="P35" s="65">
        <v>0</v>
      </c>
      <c r="Q35" s="65">
        <v>0</v>
      </c>
      <c r="R35" s="65">
        <v>0</v>
      </c>
      <c r="S35" s="65">
        <v>-45903355</v>
      </c>
      <c r="T35" s="65">
        <v>-1151497</v>
      </c>
      <c r="U35" s="69">
        <f t="shared" ref="U35:U37" si="9">H35+I35+J35+K35-L35+M35+N35+O35+P35+Q35+R35+S35+T35</f>
        <v>85674769</v>
      </c>
      <c r="V35" s="65">
        <v>1177182</v>
      </c>
      <c r="W35" s="69">
        <f t="shared" ref="W35:W37" si="10">U35+V35</f>
        <v>86851951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-45903355</v>
      </c>
      <c r="T38" s="69">
        <f t="shared" si="11"/>
        <v>-1151497</v>
      </c>
      <c r="U38" s="69">
        <f t="shared" si="11"/>
        <v>85674769</v>
      </c>
      <c r="V38" s="69">
        <f t="shared" si="11"/>
        <v>1177182</v>
      </c>
      <c r="W38" s="69">
        <f t="shared" si="11"/>
        <v>86851951</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2530324</v>
      </c>
      <c r="U39" s="69">
        <f t="shared" ref="U39:U56" si="12">H39+I39+J39+K39-L39+M39+N39+O39+P39+Q39+R39+S39+T39</f>
        <v>2530324</v>
      </c>
      <c r="V39" s="65">
        <v>1760934</v>
      </c>
      <c r="W39" s="69">
        <f t="shared" ref="W39:W56" si="13">U39+V39</f>
        <v>4291258</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46193</v>
      </c>
      <c r="U54" s="69">
        <f t="shared" si="12"/>
        <v>46193</v>
      </c>
      <c r="V54" s="65">
        <v>0</v>
      </c>
      <c r="W54" s="69">
        <f t="shared" si="13"/>
        <v>46193</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-45903355</v>
      </c>
      <c r="T57" s="70">
        <f t="shared" si="14"/>
        <v>1425020</v>
      </c>
      <c r="U57" s="70">
        <f t="shared" si="14"/>
        <v>88251286</v>
      </c>
      <c r="V57" s="70">
        <f t="shared" si="14"/>
        <v>2938116</v>
      </c>
      <c r="W57" s="70">
        <f t="shared" si="14"/>
        <v>91189402</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2530324</v>
      </c>
      <c r="U60" s="69">
        <f t="shared" si="16"/>
        <v>2530324</v>
      </c>
      <c r="V60" s="69">
        <f t="shared" si="16"/>
        <v>1760934</v>
      </c>
      <c r="W60" s="69">
        <f t="shared" si="16"/>
        <v>4291258</v>
      </c>
    </row>
    <row r="61" spans="1:23" ht="29.25" customHeight="1" x14ac:dyDescent="0.2">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46193</v>
      </c>
      <c r="U61" s="70">
        <f t="shared" si="17"/>
        <v>46193</v>
      </c>
      <c r="V61" s="70">
        <f t="shared" si="17"/>
        <v>0</v>
      </c>
      <c r="W61" s="70">
        <f t="shared" si="17"/>
        <v>46193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6" workbookViewId="0">
      <selection activeCell="P39" sqref="P39"/>
    </sheetView>
  </sheetViews>
  <sheetFormatPr defaultRowHeight="12.75" x14ac:dyDescent="0.2"/>
  <sheetData>
    <row r="1" spans="1:9" x14ac:dyDescent="0.2">
      <c r="A1" s="314" t="s">
        <v>458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249"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d8745bc5-821e-4205-946a-621c2da728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2019-07-30T09:40:22Z</cp:lastPrinted>
  <dcterms:created xsi:type="dcterms:W3CDTF">2008-10-17T11:51:54Z</dcterms:created>
  <dcterms:modified xsi:type="dcterms:W3CDTF">2019-07-30T09:42:44Z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