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AppData\Local\Microsoft\Windows\INetCache\Content.Outlook\WDT0F8W4\"/>
    </mc:Choice>
  </mc:AlternateContent>
  <bookViews>
    <workbookView xWindow="-120" yWindow="-120" windowWidth="29040" windowHeight="1584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I14" i="26" s="1"/>
  <c r="H20" i="26"/>
  <c r="K16" i="26"/>
  <c r="J16" i="26"/>
  <c r="I16" i="26"/>
  <c r="H16" i="26"/>
  <c r="K8" i="26"/>
  <c r="J8" i="26"/>
  <c r="I8" i="26"/>
  <c r="H8" i="26"/>
  <c r="J14" i="26" l="1"/>
  <c r="J61" i="26" s="1"/>
  <c r="K60" i="26"/>
  <c r="K14" i="26"/>
  <c r="K61" i="26" s="1"/>
  <c r="J60" i="26"/>
  <c r="H21" i="21"/>
  <c r="I61" i="26"/>
  <c r="I60" i="26"/>
  <c r="H60" i="26"/>
  <c r="H14" i="26"/>
  <c r="H61" i="26" s="1"/>
  <c r="I21" i="21"/>
  <c r="H36" i="21"/>
  <c r="I36" i="21"/>
  <c r="H49" i="21"/>
  <c r="I49" i="21"/>
  <c r="I64" i="26" l="1"/>
  <c r="K62" i="26"/>
  <c r="K68" i="26" s="1"/>
  <c r="I62" i="26"/>
  <c r="I67" i="26" s="1"/>
  <c r="I63" i="26"/>
  <c r="K63" i="26"/>
  <c r="K64" i="26"/>
  <c r="J64" i="26"/>
  <c r="J63" i="26"/>
  <c r="J62" i="26"/>
  <c r="J66" i="26" s="1"/>
  <c r="H62" i="26"/>
  <c r="H67" i="26" s="1"/>
  <c r="H63" i="26"/>
  <c r="H64" i="26"/>
  <c r="I51" i="21"/>
  <c r="I53" i="21" s="1"/>
  <c r="H51" i="21"/>
  <c r="H53" i="21" s="1"/>
  <c r="I68" i="26"/>
  <c r="I66" i="26" l="1"/>
  <c r="H68" i="26"/>
  <c r="K67" i="26"/>
  <c r="K66" i="26"/>
  <c r="J68" i="26"/>
  <c r="J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<sst xmlns="http://schemas.openxmlformats.org/spreadsheetml/2006/main" count="537" uniqueCount="470">
  <si>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</si>
  <si>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</si>
  <si>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</si>
  <si>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</si>
  <si>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</si>
  <si>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</si>
  <si>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</si>
  <si>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</si>
  <si>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</si>
  <si>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</si>
  <si>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</si>
  <si>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</si>
  <si>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</si>
  <si>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</si>
  <si>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</si>
  <si>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</si>
  <si>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</si>
  <si>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</si>
  <si>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</si>
  <si>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</si>
  <si>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</si>
  <si>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</si>
  <si>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</si>
  <si>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</si>
  <si>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</si>
  <si>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</si>
  <si>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</si>
  <si>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</si>
  <si>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</si>
  <si>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</si>
  <si>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</si>
  <si>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</si>
  <si>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</si>
  <si>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</si>
  <si>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</si>
  <si>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</si>
  <si>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</si>
  <si>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</si>
  <si>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</si>
  <si>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</si>
  <si>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</si>
  <si>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</si>
  <si>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</si>
  <si>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</si>
  <si>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</si>
  <si>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</si>
  <si>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</si>
  <si>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</si>
  <si>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</si>
  <si>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</si>
  <si>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</si>
  <si>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</si>
  <si>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</si>
  <si>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</si>
  <si>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</si>
  <si>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</si>
  <si>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</si>
  <si>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</si>
  <si>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</si>
  <si>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</si>
  <si>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</si>
  <si>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</si>
  <si>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</si>
  <si>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</si>
  <si>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</si>
  <si>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</si>
  <si>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</si>
  <si>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</si>
  <si>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</si>
  <si>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</si>
  <si>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</si>
  <si>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</si>
  <si>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</si>
  <si>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</si>
  <si>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</si>
  <si>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</si>
  <si>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</si>
  <si>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</si>
  <si>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</si>
  <si>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</si>
  <si>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</si>
  <si>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</si>
  <si>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</si>
  <si>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</si>
  <si>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</si>
  <si>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</si>
  <si>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</si>
  <si>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</si>
  <si>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</si>
  <si>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</si>
  <si>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</si>
  <si>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</si>
  <si>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</si>
  <si>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</si>
  <si>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</si>
  <si>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</si>
  <si>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</si>
  <si>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</si>
  <si>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</si>
  <si>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</si>
  <si>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</si>
  <si>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</si>
  <si>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</si>
  <si>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</si>
  <si>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</si>
  <si>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</si>
  <si>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</si>
  <si>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</si>
  <si>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</si>
  <si>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</si>
  <si>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</si>
  <si>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</si>
  <si>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</si>
  <si>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</si>
  <si>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</si>
  <si>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</si>
  <si>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</si>
  <si>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</si>
  <si>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</si>
  <si>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</si>
  <si>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</si>
  <si>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</si>
  <si>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</si>
  <si>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</si>
  <si>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</si>
  <si>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</si>
  <si>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</si>
  <si>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</si>
  <si>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</si>
  <si>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</si>
  <si>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</si>
  <si>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</si>
  <si>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</si>
  <si>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</si>
  <si>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</si>
  <si>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</si>
  <si>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</si>
  <si>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</si>
  <si>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</si>
  <si>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</si>
  <si>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</si>
  <si>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</si>
  <si>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</si>
  <si>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</si>
  <si>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</si>
  <si>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</si>
  <si>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</si>
  <si>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</si>
  <si>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</si>
  <si>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</si>
  <si>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</si>
  <si>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</si>
  <si>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</si>
  <si>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</si>
  <si>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</si>
  <si>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</si>
  <si>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</si>
  <si>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</si>
  <si>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</si>
  <si>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</si>
  <si>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</si>
  <si>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</si>
  <si>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</si>
  <si>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</si>
  <si>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</si>
  <si>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</si>
  <si>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</si>
  <si>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</si>
  <si>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</si>
  <si>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</si>
  <si>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</si>
  <si>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</si>
  <si>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</si>
  <si>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</si>
  <si>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</si>
  <si>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</si>
  <si>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</si>
  <si>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</si>
  <si>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</si>
  <si>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</si>
  <si>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</si>
  <si>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</si>
  <si>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</si>
  <si>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</si>
  <si>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</si>
  <si>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</si>
  <si>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</si>
  <si>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</si>
  <si>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</si>
  <si>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</si>
  <si>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</si>
  <si>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</si>
  <si>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</si>
  <si>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</si>
  <si>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</si>
  <si>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</si>
  <si>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</si>
  <si>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</si>
  <si>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</si>
  <si>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</si>
  <si>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</si>
  <si>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</si>
  <si>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</si>
  <si>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</si>
  <si>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</si>
  <si>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</si>
  <si>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</si>
  <si>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</si>
  <si>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</si>
  <si>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</si>
  <si>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</si>
  <si>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</si>
  <si>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</si>
  <si>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</si>
  <si>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</si>
  <si>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</si>
  <si>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</si>
  <si>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</si>
  <si>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</si>
  <si>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</si>
  <si>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</si>
  <si>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</si>
  <si>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</si>
  <si>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</si>
  <si>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</si>
  <si>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</si>
  <si>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</si>
  <si>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</si>
  <si>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</si>
  <si>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</si>
  <si>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</si>
  <si>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</si>
  <si>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</si>
  <si>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</si>
  <si>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</si>
  <si>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</si>
  <si>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</si>
  <si>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</si>
  <si>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</si>
  <si>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</si>
  <si>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</si>
  <si>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</si>
  <si>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</si>
  <si>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</si>
  <si>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</si>
  <si>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</si>
  <si>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</si>
  <si>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</si>
  <si>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</si>
  <si>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</si>
  <si>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</si>
  <si>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</si>
  <si>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</si>
  <si>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</si>
  <si>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</si>
  <si>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</si>
  <si>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</si>
  <si>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</si>
  <si>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</si>
  <si>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</si>
  <si>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</si>
  <si>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</si>
  <si>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</si>
  <si>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</si>
  <si>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</si>
  <si>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</si>
  <si>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</si>
  <si>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</si>
  <si>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</si>
  <si>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</si>
  <si>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</si>
  <si>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</si>
  <si>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</si>
  <si>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</si>
  <si>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</si>
  <si>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</si>
  <si>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</si>
  <si>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</si>
  <si>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</si>
  <si>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</si>
  <si>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</si>
  <si>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</si>
  <si>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</si>
  <si>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</si>
  <si>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</si>
  <si>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</si>
  <si>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</si>
  <si>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</si>
  <si>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</si>
  <si>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</si>
  <si>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</si>
  <si>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</si>
  <si>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</si>
  <si>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</si>
  <si>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</si>
  <si>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</si>
  <si>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</si>
  <si>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</si>
  <si>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</si>
  <si>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</si>
  <si>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</si>
  <si>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</si>
  <si>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</si>
  <si>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</si>
  <si>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</si>
  <si>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</si>
  <si>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</si>
  <si>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</si>
  <si>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</si>
  <si>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</si>
  <si>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</si>
  <si>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</si>
  <si>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</si>
  <si>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</si>
  <si>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</si>
  <si>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</si>
  <si>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</si>
  <si>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</si>
  <si>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</si>
  <si>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</si>
  <si>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</si>
  <si>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</si>
  <si>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</si>
  <si>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</si>
  <si>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</si>
  <si>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</si>
  <si>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</si>
  <si>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</si>
  <si>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</si>
  <si>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</si>
  <si>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</si>
  <si>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</si>
  <si>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</si>
  <si>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</si>
  <si>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</si>
  <si>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</si>
  <si>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</si>
  <si>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</si>
  <si>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</si>
  <si>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</si>
  <si>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</si>
  <si>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</si>
  <si>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</si>
  <si>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</si>
  <si>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</si>
  <si>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</si>
  <si>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</si>
  <si>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</si>
  <si>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</si>
  <si>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</si>
  <si>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</si>
  <si>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</si>
  <si>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</si>
  <si>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</si>
  <si>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</si>
  <si>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</si>
  <si>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</si>
  <si>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</si>
  <si>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</si>
  <si>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</si>
  <si>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</si>
  <si>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</si>
  <si>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</si>
  <si>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</si>
  <si>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</si>
  <si>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</si>
  <si>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</si>
  <si>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</si>
  <si>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</si>
  <si>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</si>
  <si>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</si>
  <si>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</si>
  <si>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</si>
  <si>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</si>
  <si>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</si>
  <si>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</si>
  <si>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</si>
  <si>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</si>
  <si>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</si>
  <si>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</si>
  <si>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</si>
  <si>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</si>
  <si>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</si>
  <si>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</si>
  <si>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</si>
  <si>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</si>
  <si>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</si>
  <si>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</si>
  <si>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</si>
  <si>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</si>
  <si>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</si>
  <si>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</si>
  <si>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</si>
  <si>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</si>
  <si>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</si>
  <si>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</si>
  <si>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</si>
  <si>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</si>
  <si>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</si>
  <si>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</si>
  <si>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</si>
  <si>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</si>
  <si>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</si>
  <si>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</si>
  <si>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</si>
  <si>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</si>
  <si>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</si>
  <si>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</si>
  <si>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</si>
  <si>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</si>
  <si>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</si>
  <si>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</si>
  <si>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</si>
  <si>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</si>
  <si>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</si>
  <si>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</si>
  <si>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</si>
  <si>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</si>
  <si>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</si>
  <si>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</si>
  <si>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</si>
  <si>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</si>
  <si>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</si>
  <si>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</si>
  <si>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</si>
  <si>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</si>
  <si>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</si>
  <si>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</si>
  <si>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</si>
  <si>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</si>
  <si>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</si>
  <si>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</si>
  <si>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</si>
  <si>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</si>
  <si>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</si>
  <si>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</si>
  <si>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</si>
  <si>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</si>
  <si>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</si>
  <si>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</si>
  <si>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</si>
  <si>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</si>
  <si>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</si>
  <si>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</si>
  <si>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</si>
  <si>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</si>
  <si>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</si>
  <si>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</si>
  <si>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</si>
  <si>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</si>
  <si>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</si>
  <si>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 xml:space="preserve">ZAGREBAČKE PEKARNE KLARA d.d. </t>
  </si>
  <si>
    <t xml:space="preserve">ZAGREB </t>
  </si>
  <si>
    <t>UTINJSKA 48</t>
  </si>
  <si>
    <t>klara@klara.hr</t>
  </si>
  <si>
    <t>www.klara.hr</t>
  </si>
  <si>
    <t>PREHRANA TRGOVINA d.d.</t>
  </si>
  <si>
    <t>ZAGREB,UTINJSKA  48</t>
  </si>
  <si>
    <t>013688452</t>
  </si>
  <si>
    <t>marina.kordic@klara.hr</t>
  </si>
  <si>
    <t>Obveznik:ZAGREBAČKE PEKARNE KLARA DD</t>
  </si>
  <si>
    <t>Obveznik: ZAGREBAČKE PEKARNE KLARA d.d.</t>
  </si>
  <si>
    <t>DANIJEL BALABAN</t>
  </si>
  <si>
    <t>Marina Kordić Juratovac</t>
  </si>
  <si>
    <t>952</t>
  </si>
  <si>
    <t>stanje na dan 30.09.2022</t>
  </si>
  <si>
    <t>u razdoblju 01.01.2022 do 30.09.2022</t>
  </si>
  <si>
    <t>u razdoblju 01.01.2022  do 30.09.2022</t>
  </si>
  <si>
    <r>
      <t xml:space="preserve">BILJEŠKE UZ FINANCIJSKE IZVJEŠTAJE - TFI
(koji se sastavljaju za tromjesečna razdoblja)
Naziv izdavatelja:   Zagrebačke pekarne Klara d.d
OIB:   76842508189
Izvještajno razdoblje:01.01-30.09.2022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sz val="10"/>
        <rFont val="Arial"/>
        <family val="2"/>
        <charset val="238"/>
      </rPr>
      <t>U ovom tromjesječju nema većih promejna u odnosu na zadnju poslovnu godinu .Poslovanje je otežano zbog posljedica pandemije i ratnih zbivanja u smislu gospodarskih problema</t>
    </r>
    <r>
      <rPr>
        <sz val="10"/>
        <rFont val="Arial"/>
        <family val="2"/>
        <charset val="238"/>
      </rPr>
      <t xml:space="preserve"> </t>
    </r>
    <r>
      <rPr>
        <b/>
        <sz val="10"/>
        <rFont val="Arial"/>
        <family val="2"/>
        <charset val="238"/>
      </rPr>
      <t xml:space="preserve">i rata cijena sirovina , enegenata i robe </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t>
    </r>
    <r>
      <rPr>
        <b/>
        <sz val="10"/>
        <rFont val="Arial"/>
        <family val="2"/>
        <charset val="238"/>
      </rPr>
      <t xml:space="preserve">Pristup svim informacijama i financijskim izvještajima na www.klara.hr </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sz val="10"/>
        <rFont val="Arial"/>
        <family val="2"/>
        <charset val="238"/>
      </rPr>
      <t xml:space="preserve">Računovodstvene politike nisu se mijenjale </t>
    </r>
    <r>
      <rPr>
        <sz val="10"/>
        <rFont val="Arial"/>
        <family val="2"/>
        <charset val="238"/>
      </rPr>
      <t xml:space="preserve">.
d) objašnjenje poslovnih rezultata u slučaju da izdavatelj obavlja djelatnost sezonske prirode (točke 37. i 38. MRS 34- Financijsko izvještavanje za razdoblja tijekom godine) 
</t>
    </r>
    <r>
      <rPr>
        <b/>
        <sz val="10"/>
        <rFont val="Arial"/>
        <family val="2"/>
        <charset val="238"/>
      </rPr>
      <t>Ne obavljamo djelatnost sezonske prirode</t>
    </r>
    <r>
      <rPr>
        <sz val="10"/>
        <rFont val="Arial"/>
        <family val="2"/>
        <charset val="238"/>
      </rPr>
      <t xml:space="preserve"> .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sz val="10"/>
        <rFont val="Arial"/>
        <family val="2"/>
        <charset val="238"/>
      </rPr>
      <t>ZAGREBAČKE PEKARNE KLARA d.d.,Hrvatska ,MB:03277780,OIB:76842508189,Poduzetnik redovno posluje .</t>
    </r>
    <r>
      <rPr>
        <sz val="10"/>
        <rFont val="Arial"/>
        <family val="2"/>
        <charset val="238"/>
      </rPr>
      <t xml:space="preserve">
2. usvojene računovodstvene politike (samo naznaku je li došlo do promjene u odnosu na prethodno razdoblje)</t>
    </r>
    <r>
      <rPr>
        <b/>
        <sz val="10"/>
        <rFont val="Arial"/>
        <family val="2"/>
        <charset val="238"/>
      </rPr>
      <t>Nije bilo promjena .</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r>
      <rPr>
        <b/>
        <sz val="10"/>
        <rFont val="Arial"/>
        <family val="2"/>
        <charset val="238"/>
      </rPr>
      <t>Sve financijske obveze uključene su bilancu .</t>
    </r>
    <r>
      <rPr>
        <sz val="10"/>
        <rFont val="Arial"/>
        <family val="2"/>
        <charset val="238"/>
      </rPr>
      <t xml:space="preserve">
4. iznos i prirodu pojedinih stavki prihoda ili rashoda izuzetne veličine ili pojave : </t>
    </r>
    <r>
      <rPr>
        <b/>
        <sz val="10"/>
        <rFont val="Arial"/>
        <family val="2"/>
        <charset val="238"/>
      </rPr>
      <t xml:space="preserve">Nema većih odstupanja u pojedeinim stavkama prihoda i rashoda </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b/>
        <sz val="10"/>
        <rFont val="Arial"/>
        <family val="2"/>
        <charset val="238"/>
      </rPr>
      <t>26.382.507,17 kn dugoročni kredit ,osiguranje plaćanja hipoteka na nekretninama .</t>
    </r>
    <r>
      <rPr>
        <sz val="10"/>
        <rFont val="Arial"/>
        <family val="2"/>
        <charset val="238"/>
      </rPr>
      <t xml:space="preserve">
6. prosječan broj zaposlenih tijekom tekućeg razdoblja</t>
    </r>
    <r>
      <rPr>
        <sz val="10"/>
        <color rgb="FFFF0000"/>
        <rFont val="Arial"/>
        <family val="2"/>
        <charset val="238"/>
      </rPr>
      <t xml:space="preserve"> </t>
    </r>
    <r>
      <rPr>
        <sz val="10"/>
        <rFont val="Arial"/>
        <family val="2"/>
        <charset val="238"/>
      </rPr>
      <t xml:space="preserve">882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t>
    </r>
    <r>
      <rPr>
        <b/>
        <sz val="10"/>
        <rFont val="Arial"/>
        <family val="2"/>
        <charset val="238"/>
      </rPr>
      <t>Ne</t>
    </r>
    <r>
      <rPr>
        <sz val="10"/>
        <rFont val="Arial"/>
        <family val="2"/>
        <charset val="238"/>
      </rPr>
      <t xml:space="preserve"> 
8. ako su u bilanci priznata rezerviranja za odgođeni porez, stanja odgođenog poreza na kraju poslovne godine i kretanja tih stanja tijekom poslovne godine :</t>
    </r>
    <r>
      <rPr>
        <b/>
        <sz val="10"/>
        <rFont val="Arial"/>
        <family val="2"/>
        <charset val="238"/>
      </rPr>
      <t xml:space="preserve">Rezerviranja se odnose na neiskorištene godišne odmore.  </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t>
    </r>
    <r>
      <rPr>
        <b/>
        <sz val="10"/>
        <rFont val="Arial"/>
        <family val="2"/>
        <charset val="238"/>
      </rPr>
      <t>Prehrana Trgovina d.d. , Zagreb Utinjska 48</t>
    </r>
    <r>
      <rPr>
        <sz val="10"/>
        <rFont val="Arial"/>
        <family val="2"/>
        <charset val="238"/>
      </rPr>
      <t xml:space="preserve">
10. broj i nominalnu vrijednost, ili ako ne postoji nominalna vrijednost, knjigovodstvenu vrijednost dionica ili udjela upisanih tijekom poslovne godine u okviru odobrenog kapitala Udio u kapitalu </t>
    </r>
    <r>
      <rPr>
        <b/>
        <sz val="10"/>
        <rFont val="Arial"/>
        <family val="2"/>
        <charset val="238"/>
      </rPr>
      <t xml:space="preserve">PREHRANA TRGOVINE d.d ukupno 78,3933 % , u prvom kvartalu stečeno je  17,4533 % . </t>
    </r>
    <r>
      <rPr>
        <sz val="10"/>
        <rFont val="Arial"/>
        <family val="2"/>
        <charset val="238"/>
      </rPr>
      <t xml:space="preserve">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</si>
  <si>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GRANT THORNTON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</si>
</sst>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4" workbookViewId="0">
      <selection activeCell="C58" sqref="C58:J5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44562</v>
      </c>
      <c r="F4" s="139"/>
      <c r="G4" s="53" t="s">
        <v>0</v>
      </c>
      <c r="H4" s="138">
        <v>44834</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331</v>
      </c>
      <c r="B10" s="151"/>
      <c r="C10" s="151"/>
      <c r="D10" s="151"/>
      <c r="E10" s="151"/>
      <c r="F10" s="151"/>
      <c r="G10" s="151"/>
      <c r="H10" s="151"/>
      <c r="I10" s="151"/>
      <c r="J10" s="66"/>
    </row>
    <row r="11" spans="1:20" ht="24.6" customHeight="1" x14ac:dyDescent="0.25">
      <c r="A11" s="152" t="s">
        <v>310</v>
      </c>
      <c r="B11" s="153"/>
      <c r="C11" s="145" t="s">
        <v>447</v>
      </c>
      <c r="D11" s="146"/>
      <c r="E11" s="67"/>
      <c r="F11" s="154" t="s">
        <v>332</v>
      </c>
      <c r="G11" s="144"/>
      <c r="H11" s="155">
        <v>191</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448</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449</v>
      </c>
      <c r="D15" s="146"/>
      <c r="E15" s="163"/>
      <c r="F15" s="164"/>
      <c r="G15" s="73" t="s">
        <v>333</v>
      </c>
      <c r="H15" s="155" t="s">
        <v>450</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334</v>
      </c>
      <c r="C17" s="145" t="s">
        <v>464</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451</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10020</v>
      </c>
      <c r="D21" s="156"/>
      <c r="E21" s="149"/>
      <c r="F21" s="149"/>
      <c r="G21" s="160" t="s">
        <v>452</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453</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454</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455</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860</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337</v>
      </c>
      <c r="D31" s="169" t="s">
        <v>335</v>
      </c>
      <c r="E31" s="170"/>
      <c r="F31" s="170"/>
      <c r="G31" s="170"/>
      <c r="H31" s="82"/>
      <c r="I31" s="83" t="s">
        <v>336</v>
      </c>
      <c r="J31" s="84" t="s">
        <v>337</v>
      </c>
    </row>
    <row r="32" spans="1:10" x14ac:dyDescent="0.25">
      <c r="A32" s="152"/>
      <c r="B32" s="159"/>
      <c r="C32" s="85"/>
      <c r="D32" s="53"/>
      <c r="E32" s="164"/>
      <c r="F32" s="164"/>
      <c r="G32" s="164"/>
      <c r="H32" s="164"/>
      <c r="I32" s="80"/>
      <c r="J32" s="81"/>
    </row>
    <row r="33" spans="1:10" x14ac:dyDescent="0.25">
      <c r="A33" s="152" t="s">
        <v>327</v>
      </c>
      <c r="B33" s="159"/>
      <c r="C33" s="78" t="s">
        <v>339</v>
      </c>
      <c r="D33" s="169" t="s">
        <v>338</v>
      </c>
      <c r="E33" s="170"/>
      <c r="F33" s="170"/>
      <c r="G33" s="170"/>
      <c r="H33" s="76"/>
      <c r="I33" s="83" t="s">
        <v>339</v>
      </c>
      <c r="J33" s="84" t="s">
        <v>340</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456</v>
      </c>
      <c r="B37" s="172"/>
      <c r="C37" s="172"/>
      <c r="D37" s="172"/>
      <c r="E37" s="171" t="s">
        <v>457</v>
      </c>
      <c r="F37" s="172"/>
      <c r="G37" s="172"/>
      <c r="H37" s="172"/>
      <c r="I37" s="173"/>
      <c r="J37" s="87">
        <v>3277607</v>
      </c>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341</v>
      </c>
    </row>
    <row r="49" spans="1:10" x14ac:dyDescent="0.25">
      <c r="A49" s="89"/>
      <c r="B49" s="77"/>
      <c r="C49" s="77"/>
      <c r="D49" s="70"/>
      <c r="E49" s="149"/>
      <c r="F49" s="149"/>
      <c r="G49" s="175"/>
      <c r="H49" s="175"/>
      <c r="I49" s="70"/>
      <c r="J49" s="90" t="s">
        <v>342</v>
      </c>
    </row>
    <row r="50" spans="1:10" ht="14.45" customHeight="1" x14ac:dyDescent="0.25">
      <c r="A50" s="143" t="s">
        <v>320</v>
      </c>
      <c r="B50" s="154"/>
      <c r="C50" s="155" t="s">
        <v>342</v>
      </c>
      <c r="D50" s="156"/>
      <c r="E50" s="181" t="s">
        <v>343</v>
      </c>
      <c r="F50" s="182"/>
      <c r="G50" s="160"/>
      <c r="H50" s="161"/>
      <c r="I50" s="161"/>
      <c r="J50" s="162"/>
    </row>
    <row r="51" spans="1:10" x14ac:dyDescent="0.25">
      <c r="A51" s="89"/>
      <c r="B51" s="77"/>
      <c r="C51" s="175"/>
      <c r="D51" s="175"/>
      <c r="E51" s="149"/>
      <c r="F51" s="149"/>
      <c r="G51" s="183" t="s">
        <v>344</v>
      </c>
      <c r="H51" s="183"/>
      <c r="I51" s="183"/>
      <c r="J51" s="61"/>
    </row>
    <row r="52" spans="1:10" ht="13.9" customHeight="1" x14ac:dyDescent="0.25">
      <c r="A52" s="143" t="s">
        <v>321</v>
      </c>
      <c r="B52" s="154"/>
      <c r="C52" s="160" t="s">
        <v>463</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458</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459</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345</v>
      </c>
      <c r="B58" s="154"/>
      <c r="C58" s="184" t="s">
        <v>469</v>
      </c>
      <c r="D58" s="185"/>
      <c r="E58" s="185"/>
      <c r="F58" s="185"/>
      <c r="G58" s="185"/>
      <c r="H58" s="185"/>
      <c r="I58" s="185"/>
      <c r="J58" s="186"/>
    </row>
    <row r="59" spans="1:10" ht="14.45" customHeight="1" x14ac:dyDescent="0.25">
      <c r="A59" s="69"/>
      <c r="B59" s="70"/>
      <c r="C59" s="187" t="s">
        <v>346</v>
      </c>
      <c r="D59" s="187"/>
      <c r="E59" s="187"/>
      <c r="F59" s="187"/>
      <c r="G59" s="70"/>
      <c r="H59" s="70"/>
      <c r="I59" s="70"/>
      <c r="J59" s="72"/>
    </row>
    <row r="60" spans="1:10" x14ac:dyDescent="0.25">
      <c r="A60" s="143" t="s">
        <v>347</v>
      </c>
      <c r="B60" s="154"/>
      <c r="C60" s="184" t="s">
        <v>462</v>
      </c>
      <c r="D60" s="185"/>
      <c r="E60" s="185"/>
      <c r="F60" s="185"/>
      <c r="G60" s="185"/>
      <c r="H60" s="185"/>
      <c r="I60" s="185"/>
      <c r="J60" s="186"/>
    </row>
    <row r="61" spans="1:10" ht="14.45" customHeight="1" x14ac:dyDescent="0.25">
      <c r="A61" s="91"/>
      <c r="B61" s="92"/>
      <c r="C61" s="188" t="s">
        <v>348</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8" zoomScale="110" zoomScaleNormal="100" zoomScaleSheetLayoutView="110" workbookViewId="0">
      <selection activeCell="I95" sqref="I9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465</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460</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150589008</v>
      </c>
      <c r="I9" s="23">
        <f>I10+I17+I27+I38+I43</f>
        <v>145237012</v>
      </c>
    </row>
    <row r="10" spans="1:9" ht="12.75" customHeight="1" x14ac:dyDescent="0.2">
      <c r="A10" s="190" t="s">
        <v>5</v>
      </c>
      <c r="B10" s="190"/>
      <c r="C10" s="190"/>
      <c r="D10" s="190"/>
      <c r="E10" s="190"/>
      <c r="F10" s="190"/>
      <c r="G10" s="15">
        <v>3</v>
      </c>
      <c r="H10" s="23">
        <f>H11+H12+H13+H14+H15+H16</f>
        <v>17637388</v>
      </c>
      <c r="I10" s="23">
        <f>I11+I12+I13+I14+I15+I16</f>
        <v>12612494</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763273</v>
      </c>
      <c r="I12" s="22">
        <v>926025</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16874115</v>
      </c>
      <c r="I16" s="22">
        <v>11686469</v>
      </c>
    </row>
    <row r="17" spans="1:9" ht="12.75" customHeight="1" x14ac:dyDescent="0.2">
      <c r="A17" s="190" t="s">
        <v>12</v>
      </c>
      <c r="B17" s="190"/>
      <c r="C17" s="190"/>
      <c r="D17" s="190"/>
      <c r="E17" s="190"/>
      <c r="F17" s="190"/>
      <c r="G17" s="15">
        <v>10</v>
      </c>
      <c r="H17" s="23">
        <f>H18+H19+H20+H21+H22+H23+H24+H25+H26</f>
        <v>132481856</v>
      </c>
      <c r="I17" s="23">
        <f>I18+I19+I20+I21+I22+I23+I24+I25+I26</f>
        <v>132158936</v>
      </c>
    </row>
    <row r="18" spans="1:9" ht="12.75" customHeight="1" x14ac:dyDescent="0.2">
      <c r="A18" s="189" t="s">
        <v>13</v>
      </c>
      <c r="B18" s="189"/>
      <c r="C18" s="189"/>
      <c r="D18" s="189"/>
      <c r="E18" s="189"/>
      <c r="F18" s="189"/>
      <c r="G18" s="14">
        <v>11</v>
      </c>
      <c r="H18" s="22">
        <v>38900663</v>
      </c>
      <c r="I18" s="22">
        <v>38978696</v>
      </c>
    </row>
    <row r="19" spans="1:9" ht="12.75" customHeight="1" x14ac:dyDescent="0.2">
      <c r="A19" s="189" t="s">
        <v>14</v>
      </c>
      <c r="B19" s="189"/>
      <c r="C19" s="189"/>
      <c r="D19" s="189"/>
      <c r="E19" s="189"/>
      <c r="F19" s="189"/>
      <c r="G19" s="14">
        <v>12</v>
      </c>
      <c r="H19" s="22">
        <v>45857404</v>
      </c>
      <c r="I19" s="22">
        <v>44170561</v>
      </c>
    </row>
    <row r="20" spans="1:9" ht="12.75" customHeight="1" x14ac:dyDescent="0.2">
      <c r="A20" s="189" t="s">
        <v>15</v>
      </c>
      <c r="B20" s="189"/>
      <c r="C20" s="189"/>
      <c r="D20" s="189"/>
      <c r="E20" s="189"/>
      <c r="F20" s="189"/>
      <c r="G20" s="14">
        <v>13</v>
      </c>
      <c r="H20" s="22">
        <v>30943519</v>
      </c>
      <c r="I20" s="22">
        <v>26630573</v>
      </c>
    </row>
    <row r="21" spans="1:9" ht="12.75" customHeight="1" x14ac:dyDescent="0.2">
      <c r="A21" s="189" t="s">
        <v>16</v>
      </c>
      <c r="B21" s="189"/>
      <c r="C21" s="189"/>
      <c r="D21" s="189"/>
      <c r="E21" s="189"/>
      <c r="F21" s="189"/>
      <c r="G21" s="14">
        <v>14</v>
      </c>
      <c r="H21" s="22">
        <v>6243455</v>
      </c>
      <c r="I21" s="22">
        <v>4114551</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6081140</v>
      </c>
      <c r="I23" s="22">
        <v>12080443</v>
      </c>
    </row>
    <row r="24" spans="1:9" ht="12.75" customHeight="1" x14ac:dyDescent="0.2">
      <c r="A24" s="189" t="s">
        <v>19</v>
      </c>
      <c r="B24" s="189"/>
      <c r="C24" s="189"/>
      <c r="D24" s="189"/>
      <c r="E24" s="189"/>
      <c r="F24" s="189"/>
      <c r="G24" s="14">
        <v>17</v>
      </c>
      <c r="H24" s="22">
        <v>899354</v>
      </c>
      <c r="I24" s="22">
        <v>2824644</v>
      </c>
    </row>
    <row r="25" spans="1:9" ht="12.75" customHeight="1" x14ac:dyDescent="0.2">
      <c r="A25" s="189" t="s">
        <v>20</v>
      </c>
      <c r="B25" s="189"/>
      <c r="C25" s="189"/>
      <c r="D25" s="189"/>
      <c r="E25" s="189"/>
      <c r="F25" s="189"/>
      <c r="G25" s="14">
        <v>18</v>
      </c>
      <c r="H25" s="22">
        <v>358979</v>
      </c>
      <c r="I25" s="22">
        <v>337899</v>
      </c>
    </row>
    <row r="26" spans="1:9" ht="12.75" customHeight="1" x14ac:dyDescent="0.2">
      <c r="A26" s="189" t="s">
        <v>21</v>
      </c>
      <c r="B26" s="189"/>
      <c r="C26" s="189"/>
      <c r="D26" s="189"/>
      <c r="E26" s="189"/>
      <c r="F26" s="189"/>
      <c r="G26" s="14">
        <v>19</v>
      </c>
      <c r="H26" s="22">
        <v>3197342</v>
      </c>
      <c r="I26" s="22">
        <v>3021569</v>
      </c>
    </row>
    <row r="27" spans="1:9" ht="12.75" customHeight="1" x14ac:dyDescent="0.2">
      <c r="A27" s="190" t="s">
        <v>22</v>
      </c>
      <c r="B27" s="190"/>
      <c r="C27" s="190"/>
      <c r="D27" s="190"/>
      <c r="E27" s="190"/>
      <c r="F27" s="190"/>
      <c r="G27" s="15">
        <v>20</v>
      </c>
      <c r="H27" s="23">
        <f>SUM(H28:H37)</f>
        <v>468340</v>
      </c>
      <c r="I27" s="23">
        <f>SUM(I28:I37)</f>
        <v>465582</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228800</v>
      </c>
      <c r="I34" s="22">
        <v>228800</v>
      </c>
    </row>
    <row r="35" spans="1:9" ht="12.75" customHeight="1" x14ac:dyDescent="0.2">
      <c r="A35" s="189" t="s">
        <v>30</v>
      </c>
      <c r="B35" s="189"/>
      <c r="C35" s="189"/>
      <c r="D35" s="189"/>
      <c r="E35" s="189"/>
      <c r="F35" s="189"/>
      <c r="G35" s="14">
        <v>28</v>
      </c>
      <c r="H35" s="22">
        <v>176590</v>
      </c>
      <c r="I35" s="22">
        <v>173832</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62950</v>
      </c>
      <c r="I37" s="22">
        <v>62950</v>
      </c>
    </row>
    <row r="38" spans="1:9" ht="12.75" customHeight="1" x14ac:dyDescent="0.2">
      <c r="A38" s="190" t="s">
        <v>33</v>
      </c>
      <c r="B38" s="190"/>
      <c r="C38" s="190"/>
      <c r="D38" s="190"/>
      <c r="E38" s="190"/>
      <c r="F38" s="190"/>
      <c r="G38" s="15">
        <v>31</v>
      </c>
      <c r="H38" s="23">
        <f>H39+H40+H41+H42</f>
        <v>1424</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1424</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89396784</v>
      </c>
      <c r="I44" s="23">
        <f>I45+I53+I60+I70</f>
        <v>95718228</v>
      </c>
    </row>
    <row r="45" spans="1:9" ht="12.75" customHeight="1" x14ac:dyDescent="0.2">
      <c r="A45" s="190" t="s">
        <v>39</v>
      </c>
      <c r="B45" s="190"/>
      <c r="C45" s="190"/>
      <c r="D45" s="190"/>
      <c r="E45" s="190"/>
      <c r="F45" s="190"/>
      <c r="G45" s="15">
        <v>38</v>
      </c>
      <c r="H45" s="23">
        <f>SUM(H46:H52)</f>
        <v>41798847</v>
      </c>
      <c r="I45" s="23">
        <f>SUM(I46:I52)</f>
        <v>44594722</v>
      </c>
    </row>
    <row r="46" spans="1:9" ht="12.75" customHeight="1" x14ac:dyDescent="0.2">
      <c r="A46" s="189" t="s">
        <v>40</v>
      </c>
      <c r="B46" s="189"/>
      <c r="C46" s="189"/>
      <c r="D46" s="189"/>
      <c r="E46" s="189"/>
      <c r="F46" s="189"/>
      <c r="G46" s="14">
        <v>39</v>
      </c>
      <c r="H46" s="22">
        <v>3910826</v>
      </c>
      <c r="I46" s="22">
        <v>5419793</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580354</v>
      </c>
      <c r="I48" s="22">
        <v>1243798</v>
      </c>
    </row>
    <row r="49" spans="1:9" ht="12.75" customHeight="1" x14ac:dyDescent="0.2">
      <c r="A49" s="189" t="s">
        <v>43</v>
      </c>
      <c r="B49" s="189"/>
      <c r="C49" s="189"/>
      <c r="D49" s="189"/>
      <c r="E49" s="189"/>
      <c r="F49" s="189"/>
      <c r="G49" s="14">
        <v>42</v>
      </c>
      <c r="H49" s="22">
        <v>19148638</v>
      </c>
      <c r="I49" s="22">
        <v>20619481</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18159029</v>
      </c>
      <c r="I51" s="22">
        <v>17311650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34850456</v>
      </c>
      <c r="I53" s="23">
        <f>SUM(I54:I59)</f>
        <v>36630047</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31525276</v>
      </c>
      <c r="I56" s="22">
        <v>34927197</v>
      </c>
    </row>
    <row r="57" spans="1:9" ht="12.75" customHeight="1" x14ac:dyDescent="0.2">
      <c r="A57" s="189" t="s">
        <v>51</v>
      </c>
      <c r="B57" s="189"/>
      <c r="C57" s="189"/>
      <c r="D57" s="189"/>
      <c r="E57" s="189"/>
      <c r="F57" s="189"/>
      <c r="G57" s="14">
        <v>50</v>
      </c>
      <c r="H57" s="22">
        <v>100954</v>
      </c>
      <c r="I57" s="22">
        <v>69857</v>
      </c>
    </row>
    <row r="58" spans="1:9" ht="12.75" customHeight="1" x14ac:dyDescent="0.2">
      <c r="A58" s="189" t="s">
        <v>52</v>
      </c>
      <c r="B58" s="189"/>
      <c r="C58" s="189"/>
      <c r="D58" s="189"/>
      <c r="E58" s="189"/>
      <c r="F58" s="189"/>
      <c r="G58" s="14">
        <v>51</v>
      </c>
      <c r="H58" s="22">
        <v>3212196</v>
      </c>
      <c r="I58" s="22">
        <v>1552761</v>
      </c>
    </row>
    <row r="59" spans="1:9" ht="12.75" customHeight="1" x14ac:dyDescent="0.2">
      <c r="A59" s="189" t="s">
        <v>53</v>
      </c>
      <c r="B59" s="189"/>
      <c r="C59" s="189"/>
      <c r="D59" s="189"/>
      <c r="E59" s="189"/>
      <c r="F59" s="189"/>
      <c r="G59" s="14">
        <v>52</v>
      </c>
      <c r="H59" s="22">
        <v>12030</v>
      </c>
      <c r="I59" s="22">
        <v>80232</v>
      </c>
    </row>
    <row r="60" spans="1:9" ht="12.75" customHeight="1" x14ac:dyDescent="0.2">
      <c r="A60" s="190" t="s">
        <v>54</v>
      </c>
      <c r="B60" s="190"/>
      <c r="C60" s="190"/>
      <c r="D60" s="190"/>
      <c r="E60" s="190"/>
      <c r="F60" s="190"/>
      <c r="G60" s="15">
        <v>53</v>
      </c>
      <c r="H60" s="23">
        <f>SUM(H61:H69)</f>
        <v>114591</v>
      </c>
      <c r="I60" s="23">
        <f>SUM(I61:I69)</f>
        <v>95329</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114591</v>
      </c>
      <c r="I68" s="22">
        <v>95329</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12632890</v>
      </c>
      <c r="I70" s="22">
        <v>14398130</v>
      </c>
    </row>
    <row r="71" spans="1:9" ht="12.75" customHeight="1" x14ac:dyDescent="0.2">
      <c r="A71" s="206" t="s">
        <v>58</v>
      </c>
      <c r="B71" s="206"/>
      <c r="C71" s="206"/>
      <c r="D71" s="206"/>
      <c r="E71" s="206"/>
      <c r="F71" s="206"/>
      <c r="G71" s="14">
        <v>64</v>
      </c>
      <c r="H71" s="22">
        <v>692205</v>
      </c>
      <c r="I71" s="22">
        <v>848269</v>
      </c>
    </row>
    <row r="72" spans="1:9" ht="12.75" customHeight="1" x14ac:dyDescent="0.2">
      <c r="A72" s="191" t="s">
        <v>305</v>
      </c>
      <c r="B72" s="191"/>
      <c r="C72" s="191"/>
      <c r="D72" s="191"/>
      <c r="E72" s="191"/>
      <c r="F72" s="191"/>
      <c r="G72" s="15">
        <v>65</v>
      </c>
      <c r="H72" s="23">
        <f>H8+H9+H44+H71</f>
        <v>240677997</v>
      </c>
      <c r="I72" s="23">
        <f>I8+I9+I44+I71</f>
        <v>241803509</v>
      </c>
    </row>
    <row r="73" spans="1:9" ht="12.75" customHeight="1" x14ac:dyDescent="0.2">
      <c r="A73" s="206" t="s">
        <v>59</v>
      </c>
      <c r="B73" s="206"/>
      <c r="C73" s="206"/>
      <c r="D73" s="206"/>
      <c r="E73" s="206"/>
      <c r="F73" s="206"/>
      <c r="G73" s="14">
        <v>66</v>
      </c>
      <c r="H73" s="22">
        <v>1274806</v>
      </c>
      <c r="I73" s="22">
        <v>109700</v>
      </c>
    </row>
    <row r="74" spans="1:9" x14ac:dyDescent="0.2">
      <c r="A74" s="208" t="s">
        <v>60</v>
      </c>
      <c r="B74" s="209"/>
      <c r="C74" s="209"/>
      <c r="D74" s="209"/>
      <c r="E74" s="209"/>
      <c r="F74" s="209"/>
      <c r="G74" s="209"/>
      <c r="H74" s="209"/>
      <c r="I74" s="209"/>
    </row>
    <row r="75" spans="1:9" ht="12.75" customHeight="1" x14ac:dyDescent="0.2">
      <c r="A75" s="191" t="s">
        <v>353</v>
      </c>
      <c r="B75" s="191"/>
      <c r="C75" s="191"/>
      <c r="D75" s="191"/>
      <c r="E75" s="191"/>
      <c r="F75" s="191"/>
      <c r="G75" s="15">
        <v>67</v>
      </c>
      <c r="H75" s="102">
        <f>H76+H77+H78+H84+H85+H91+H94+H97</f>
        <v>132651531</v>
      </c>
      <c r="I75" s="102">
        <f>I76+I77+I78+I84+I85+I91+I94+I97</f>
        <v>132816374</v>
      </c>
    </row>
    <row r="76" spans="1:9" ht="12.75" customHeight="1" x14ac:dyDescent="0.2">
      <c r="A76" s="189" t="s">
        <v>61</v>
      </c>
      <c r="B76" s="189"/>
      <c r="C76" s="189"/>
      <c r="D76" s="189"/>
      <c r="E76" s="189"/>
      <c r="F76" s="189"/>
      <c r="G76" s="14">
        <v>68</v>
      </c>
      <c r="H76" s="22">
        <v>113504000</v>
      </c>
      <c r="I76" s="22">
        <v>113504000</v>
      </c>
    </row>
    <row r="77" spans="1:9" ht="12.75" customHeight="1" x14ac:dyDescent="0.2">
      <c r="A77" s="189" t="s">
        <v>62</v>
      </c>
      <c r="B77" s="189"/>
      <c r="C77" s="189"/>
      <c r="D77" s="189"/>
      <c r="E77" s="189"/>
      <c r="F77" s="189"/>
      <c r="G77" s="14">
        <v>69</v>
      </c>
      <c r="H77" s="22">
        <v>5385620</v>
      </c>
      <c r="I77" s="22">
        <v>5385620</v>
      </c>
    </row>
    <row r="78" spans="1:9" ht="12.75" customHeight="1" x14ac:dyDescent="0.2">
      <c r="A78" s="190" t="s">
        <v>63</v>
      </c>
      <c r="B78" s="190"/>
      <c r="C78" s="190"/>
      <c r="D78" s="190"/>
      <c r="E78" s="190"/>
      <c r="F78" s="190"/>
      <c r="G78" s="15">
        <v>70</v>
      </c>
      <c r="H78" s="102">
        <f>SUM(H79:H83)</f>
        <v>7521201</v>
      </c>
      <c r="I78" s="102">
        <f>SUM(I79:I83)</f>
        <v>7521201</v>
      </c>
    </row>
    <row r="79" spans="1:9" ht="12.75" customHeight="1" x14ac:dyDescent="0.2">
      <c r="A79" s="189" t="s">
        <v>64</v>
      </c>
      <c r="B79" s="189"/>
      <c r="C79" s="189"/>
      <c r="D79" s="189"/>
      <c r="E79" s="189"/>
      <c r="F79" s="189"/>
      <c r="G79" s="14">
        <v>71</v>
      </c>
      <c r="H79" s="22">
        <v>7521201</v>
      </c>
      <c r="I79" s="22">
        <v>7521201</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5">
        <v>76</v>
      </c>
      <c r="H84" s="96">
        <v>0</v>
      </c>
      <c r="I84" s="96">
        <v>0</v>
      </c>
    </row>
    <row r="85" spans="1:9" ht="12.75" customHeight="1" x14ac:dyDescent="0.2">
      <c r="A85" s="190" t="s">
        <v>445</v>
      </c>
      <c r="B85" s="190"/>
      <c r="C85" s="190"/>
      <c r="D85" s="190"/>
      <c r="E85" s="190"/>
      <c r="F85" s="190"/>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0" t="s">
        <v>351</v>
      </c>
      <c r="B91" s="190"/>
      <c r="C91" s="190"/>
      <c r="D91" s="190"/>
      <c r="E91" s="190"/>
      <c r="F91" s="190"/>
      <c r="G91" s="15">
        <v>83</v>
      </c>
      <c r="H91" s="23">
        <f>H92-H93</f>
        <v>-813924</v>
      </c>
      <c r="I91" s="23">
        <f>I92-I93</f>
        <v>-116927</v>
      </c>
    </row>
    <row r="92" spans="1:9" ht="12.75" customHeight="1" x14ac:dyDescent="0.2">
      <c r="A92" s="189" t="s">
        <v>72</v>
      </c>
      <c r="B92" s="189"/>
      <c r="C92" s="189"/>
      <c r="D92" s="189"/>
      <c r="E92" s="189"/>
      <c r="F92" s="189"/>
      <c r="G92" s="14">
        <v>84</v>
      </c>
      <c r="H92" s="22">
        <v>0</v>
      </c>
      <c r="I92" s="22">
        <v>0</v>
      </c>
    </row>
    <row r="93" spans="1:9" ht="12.75" customHeight="1" x14ac:dyDescent="0.2">
      <c r="A93" s="189" t="s">
        <v>73</v>
      </c>
      <c r="B93" s="189"/>
      <c r="C93" s="189"/>
      <c r="D93" s="189"/>
      <c r="E93" s="189"/>
      <c r="F93" s="189"/>
      <c r="G93" s="14">
        <v>85</v>
      </c>
      <c r="H93" s="22">
        <v>813924</v>
      </c>
      <c r="I93" s="22">
        <v>116927</v>
      </c>
    </row>
    <row r="94" spans="1:9" ht="12.75" customHeight="1" x14ac:dyDescent="0.2">
      <c r="A94" s="190" t="s">
        <v>352</v>
      </c>
      <c r="B94" s="190"/>
      <c r="C94" s="190"/>
      <c r="D94" s="190"/>
      <c r="E94" s="190"/>
      <c r="F94" s="190"/>
      <c r="G94" s="15">
        <v>86</v>
      </c>
      <c r="H94" s="23">
        <f>H95-H96</f>
        <v>1139996</v>
      </c>
      <c r="I94" s="23">
        <f>I95-I96</f>
        <v>4565376</v>
      </c>
    </row>
    <row r="95" spans="1:9" ht="12.75" customHeight="1" x14ac:dyDescent="0.2">
      <c r="A95" s="189" t="s">
        <v>74</v>
      </c>
      <c r="B95" s="189"/>
      <c r="C95" s="189"/>
      <c r="D95" s="189"/>
      <c r="E95" s="189"/>
      <c r="F95" s="189"/>
      <c r="G95" s="14">
        <v>87</v>
      </c>
      <c r="H95" s="22">
        <v>1139996</v>
      </c>
      <c r="I95" s="22">
        <v>4565376</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5914638</v>
      </c>
      <c r="I97" s="22">
        <v>1957104</v>
      </c>
    </row>
    <row r="98" spans="1:9" ht="12.75" customHeight="1" x14ac:dyDescent="0.2">
      <c r="A98" s="191" t="s">
        <v>354</v>
      </c>
      <c r="B98" s="191"/>
      <c r="C98" s="191"/>
      <c r="D98" s="191"/>
      <c r="E98" s="191"/>
      <c r="F98" s="191"/>
      <c r="G98" s="15">
        <v>90</v>
      </c>
      <c r="H98" s="23">
        <f>SUM(H99:H104)</f>
        <v>0</v>
      </c>
      <c r="I98" s="23">
        <f>SUM(I99:I104)</f>
        <v>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29238622</v>
      </c>
      <c r="I105" s="23">
        <f>SUM(I106:I116)</f>
        <v>38739143</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19544534</v>
      </c>
      <c r="I111" s="22">
        <v>29045135</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9694088</v>
      </c>
      <c r="I115" s="22">
        <v>9694008</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76845562</v>
      </c>
      <c r="I117" s="23">
        <f>SUM(I118:I131)</f>
        <v>69385742</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9975</v>
      </c>
      <c r="I122" s="22">
        <v>2191295</v>
      </c>
    </row>
    <row r="123" spans="1:9" ht="12.75" customHeight="1" x14ac:dyDescent="0.2">
      <c r="A123" s="189" t="s">
        <v>88</v>
      </c>
      <c r="B123" s="189"/>
      <c r="C123" s="189"/>
      <c r="D123" s="189"/>
      <c r="E123" s="189"/>
      <c r="F123" s="189"/>
      <c r="G123" s="14">
        <v>115</v>
      </c>
      <c r="H123" s="22">
        <v>21345686</v>
      </c>
      <c r="I123" s="22">
        <v>16472727</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38956540</v>
      </c>
      <c r="I125" s="22">
        <v>40185400</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8084283</v>
      </c>
      <c r="I127" s="22">
        <v>5793598</v>
      </c>
    </row>
    <row r="128" spans="1:9" x14ac:dyDescent="0.2">
      <c r="A128" s="189" t="s">
        <v>95</v>
      </c>
      <c r="B128" s="189"/>
      <c r="C128" s="189"/>
      <c r="D128" s="189"/>
      <c r="E128" s="189"/>
      <c r="F128" s="189"/>
      <c r="G128" s="14">
        <v>120</v>
      </c>
      <c r="H128" s="22">
        <v>3162566</v>
      </c>
      <c r="I128" s="22">
        <v>4101767</v>
      </c>
    </row>
    <row r="129" spans="1:9" x14ac:dyDescent="0.2">
      <c r="A129" s="189" t="s">
        <v>96</v>
      </c>
      <c r="B129" s="189"/>
      <c r="C129" s="189"/>
      <c r="D129" s="189"/>
      <c r="E129" s="189"/>
      <c r="F129" s="189"/>
      <c r="G129" s="14">
        <v>121</v>
      </c>
      <c r="H129" s="22">
        <v>615</v>
      </c>
      <c r="I129" s="22">
        <v>615</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5285897</v>
      </c>
      <c r="I131" s="22">
        <v>640340</v>
      </c>
    </row>
    <row r="132" spans="1:9" ht="22.15" customHeight="1" x14ac:dyDescent="0.2">
      <c r="A132" s="206" t="s">
        <v>99</v>
      </c>
      <c r="B132" s="206"/>
      <c r="C132" s="206"/>
      <c r="D132" s="206"/>
      <c r="E132" s="206"/>
      <c r="F132" s="206"/>
      <c r="G132" s="14">
        <v>124</v>
      </c>
      <c r="H132" s="22">
        <v>1942281</v>
      </c>
      <c r="I132" s="22">
        <v>862250</v>
      </c>
    </row>
    <row r="133" spans="1:9" ht="12.75" customHeight="1" x14ac:dyDescent="0.2">
      <c r="A133" s="191" t="s">
        <v>357</v>
      </c>
      <c r="B133" s="191"/>
      <c r="C133" s="191"/>
      <c r="D133" s="191"/>
      <c r="E133" s="191"/>
      <c r="F133" s="191"/>
      <c r="G133" s="15">
        <v>125</v>
      </c>
      <c r="H133" s="23">
        <f>H75+H98+H105+H117+H132</f>
        <v>240677996</v>
      </c>
      <c r="I133" s="23">
        <f>I75+I98+I105+I117+I132</f>
        <v>241803509</v>
      </c>
    </row>
    <row r="134" spans="1:9" x14ac:dyDescent="0.2">
      <c r="A134" s="206" t="s">
        <v>100</v>
      </c>
      <c r="B134" s="206"/>
      <c r="C134" s="206"/>
      <c r="D134" s="206"/>
      <c r="E134" s="206"/>
      <c r="F134" s="206"/>
      <c r="G134" s="14">
        <v>126</v>
      </c>
      <c r="H134" s="22">
        <v>1274806</v>
      </c>
      <c r="I134" s="22">
        <v>109700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102" zoomScaleNormal="100" zoomScaleSheetLayoutView="110" workbookViewId="0">
      <selection activeCell="J89" sqref="J89"/>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466</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461</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ht="22.5"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358</v>
      </c>
      <c r="B8" s="224"/>
      <c r="C8" s="224"/>
      <c r="D8" s="224"/>
      <c r="E8" s="224"/>
      <c r="F8" s="224"/>
      <c r="G8" s="15">
        <v>1</v>
      </c>
      <c r="H8" s="107">
        <f>SUM(H9:H13)</f>
        <v>296524616</v>
      </c>
      <c r="I8" s="107">
        <f>SUM(I9:I13)</f>
        <v>99244969</v>
      </c>
      <c r="J8" s="107">
        <f>SUM(J9:J13)</f>
        <v>325573764</v>
      </c>
      <c r="K8" s="107">
        <f>SUM(K9:K13)</f>
        <v>112399779</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278111574</v>
      </c>
      <c r="I10" s="108">
        <v>93152463</v>
      </c>
      <c r="J10" s="108">
        <v>307869939</v>
      </c>
      <c r="K10" s="108">
        <v>107250528</v>
      </c>
    </row>
    <row r="11" spans="1:11" ht="12.75" customHeight="1" x14ac:dyDescent="0.2">
      <c r="A11" s="189" t="s">
        <v>117</v>
      </c>
      <c r="B11" s="189"/>
      <c r="C11" s="189"/>
      <c r="D11" s="189"/>
      <c r="E11" s="189"/>
      <c r="F11" s="189"/>
      <c r="G11" s="14">
        <v>4</v>
      </c>
      <c r="H11" s="108">
        <v>84312</v>
      </c>
      <c r="I11" s="108">
        <v>37320</v>
      </c>
      <c r="J11" s="108">
        <v>81203</v>
      </c>
      <c r="K11" s="108">
        <v>29490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18328730</v>
      </c>
      <c r="I13" s="108">
        <v>6055186</v>
      </c>
      <c r="J13" s="108">
        <v>17622622</v>
      </c>
      <c r="K13" s="108">
        <v>5119761</v>
      </c>
    </row>
    <row r="14" spans="1:11" ht="12.75" customHeight="1" x14ac:dyDescent="0.2">
      <c r="A14" s="224" t="s">
        <v>359</v>
      </c>
      <c r="B14" s="224"/>
      <c r="C14" s="224"/>
      <c r="D14" s="224"/>
      <c r="E14" s="224"/>
      <c r="F14" s="224"/>
      <c r="G14" s="15">
        <v>7</v>
      </c>
      <c r="H14" s="107">
        <f>H15+H16+H20+H24+H25+H26+H29+H36</f>
        <v>296448761</v>
      </c>
      <c r="I14" s="107">
        <f>I15+I16+I20+I24+I25+I26+I29+I36</f>
        <v>99801570</v>
      </c>
      <c r="J14" s="107">
        <f>J15+J16+J20+J24+J25+J26+J29+J36</f>
        <v>318438399</v>
      </c>
      <c r="K14" s="107">
        <f>K15+K16+K20+K24+K25+K26+K29+K36</f>
        <v>110131741</v>
      </c>
    </row>
    <row r="15" spans="1:11" ht="12.75" customHeight="1" x14ac:dyDescent="0.2">
      <c r="A15" s="189" t="s">
        <v>104</v>
      </c>
      <c r="B15" s="189"/>
      <c r="C15" s="189"/>
      <c r="D15" s="189"/>
      <c r="E15" s="189"/>
      <c r="F15" s="189"/>
      <c r="G15" s="14">
        <v>8</v>
      </c>
      <c r="H15" s="108">
        <v>719538</v>
      </c>
      <c r="I15" s="108">
        <v>1088943</v>
      </c>
      <c r="J15" s="108">
        <v>-700176</v>
      </c>
      <c r="K15" s="108">
        <v>67322</v>
      </c>
    </row>
    <row r="16" spans="1:11" ht="12.75" customHeight="1" x14ac:dyDescent="0.2">
      <c r="A16" s="190" t="s">
        <v>439</v>
      </c>
      <c r="B16" s="190"/>
      <c r="C16" s="190"/>
      <c r="D16" s="190"/>
      <c r="E16" s="190"/>
      <c r="F16" s="190"/>
      <c r="G16" s="15">
        <v>9</v>
      </c>
      <c r="H16" s="107">
        <f>SUM(H17:H19)</f>
        <v>205298642</v>
      </c>
      <c r="I16" s="107">
        <f>SUM(I17:I19)</f>
        <v>69535233</v>
      </c>
      <c r="J16" s="107">
        <f>SUM(J17:J19)</f>
        <v>229100621</v>
      </c>
      <c r="K16" s="107">
        <f>SUM(K17:K19)</f>
        <v>80434329</v>
      </c>
    </row>
    <row r="17" spans="1:11" ht="12.75" customHeight="1" x14ac:dyDescent="0.2">
      <c r="A17" s="225" t="s">
        <v>120</v>
      </c>
      <c r="B17" s="225"/>
      <c r="C17" s="225"/>
      <c r="D17" s="225"/>
      <c r="E17" s="225"/>
      <c r="F17" s="225"/>
      <c r="G17" s="14">
        <v>10</v>
      </c>
      <c r="H17" s="108">
        <v>44296180</v>
      </c>
      <c r="I17" s="108">
        <v>14664686</v>
      </c>
      <c r="J17" s="108">
        <v>60783454</v>
      </c>
      <c r="K17" s="108">
        <v>22461632</v>
      </c>
    </row>
    <row r="18" spans="1:11" ht="12.75" customHeight="1" x14ac:dyDescent="0.2">
      <c r="A18" s="225" t="s">
        <v>121</v>
      </c>
      <c r="B18" s="225"/>
      <c r="C18" s="225"/>
      <c r="D18" s="225"/>
      <c r="E18" s="225"/>
      <c r="F18" s="225"/>
      <c r="G18" s="14">
        <v>11</v>
      </c>
      <c r="H18" s="108">
        <v>142019516</v>
      </c>
      <c r="I18" s="108">
        <v>48111974</v>
      </c>
      <c r="J18" s="108">
        <v>149158110</v>
      </c>
      <c r="K18" s="108">
        <v>51304235</v>
      </c>
    </row>
    <row r="19" spans="1:11" ht="12.75" customHeight="1" x14ac:dyDescent="0.2">
      <c r="A19" s="225" t="s">
        <v>122</v>
      </c>
      <c r="B19" s="225"/>
      <c r="C19" s="225"/>
      <c r="D19" s="225"/>
      <c r="E19" s="225"/>
      <c r="F19" s="225"/>
      <c r="G19" s="14">
        <v>12</v>
      </c>
      <c r="H19" s="108">
        <v>18982946</v>
      </c>
      <c r="I19" s="108">
        <v>6758573</v>
      </c>
      <c r="J19" s="108">
        <v>19159057</v>
      </c>
      <c r="K19" s="108">
        <v>6668462</v>
      </c>
    </row>
    <row r="20" spans="1:11" ht="12.75" customHeight="1" x14ac:dyDescent="0.2">
      <c r="A20" s="190" t="s">
        <v>440</v>
      </c>
      <c r="B20" s="190"/>
      <c r="C20" s="190"/>
      <c r="D20" s="190"/>
      <c r="E20" s="190"/>
      <c r="F20" s="190"/>
      <c r="G20" s="15">
        <v>13</v>
      </c>
      <c r="H20" s="107">
        <f>SUM(H21:H23)</f>
        <v>59394751</v>
      </c>
      <c r="I20" s="107">
        <f>SUM(I21:I23)</f>
        <v>19554976</v>
      </c>
      <c r="J20" s="107">
        <f>SUM(J21:J23)</f>
        <v>61834461</v>
      </c>
      <c r="K20" s="107">
        <f>SUM(K21:K23)</f>
        <v>21260171</v>
      </c>
    </row>
    <row r="21" spans="1:11" ht="12.75" customHeight="1" x14ac:dyDescent="0.2">
      <c r="A21" s="225" t="s">
        <v>105</v>
      </c>
      <c r="B21" s="225"/>
      <c r="C21" s="225"/>
      <c r="D21" s="225"/>
      <c r="E21" s="225"/>
      <c r="F21" s="225"/>
      <c r="G21" s="14">
        <v>14</v>
      </c>
      <c r="H21" s="108">
        <v>39069519</v>
      </c>
      <c r="I21" s="108">
        <v>12840570</v>
      </c>
      <c r="J21" s="108">
        <v>40149329</v>
      </c>
      <c r="K21" s="108">
        <v>13712556</v>
      </c>
    </row>
    <row r="22" spans="1:11" ht="12.75" customHeight="1" x14ac:dyDescent="0.2">
      <c r="A22" s="225" t="s">
        <v>106</v>
      </c>
      <c r="B22" s="225"/>
      <c r="C22" s="225"/>
      <c r="D22" s="225"/>
      <c r="E22" s="225"/>
      <c r="F22" s="225"/>
      <c r="G22" s="14">
        <v>15</v>
      </c>
      <c r="H22" s="108">
        <v>12437405</v>
      </c>
      <c r="I22" s="108">
        <v>4123450</v>
      </c>
      <c r="J22" s="108">
        <v>13411265</v>
      </c>
      <c r="K22" s="108">
        <v>4711984</v>
      </c>
    </row>
    <row r="23" spans="1:11" ht="12.75" customHeight="1" x14ac:dyDescent="0.2">
      <c r="A23" s="225" t="s">
        <v>107</v>
      </c>
      <c r="B23" s="225"/>
      <c r="C23" s="225"/>
      <c r="D23" s="225"/>
      <c r="E23" s="225"/>
      <c r="F23" s="225"/>
      <c r="G23" s="14">
        <v>16</v>
      </c>
      <c r="H23" s="108">
        <v>7887827</v>
      </c>
      <c r="I23" s="108">
        <v>2590956</v>
      </c>
      <c r="J23" s="108">
        <v>8273867</v>
      </c>
      <c r="K23" s="108">
        <v>2835631</v>
      </c>
    </row>
    <row r="24" spans="1:11" ht="12.75" customHeight="1" x14ac:dyDescent="0.2">
      <c r="A24" s="189" t="s">
        <v>108</v>
      </c>
      <c r="B24" s="189"/>
      <c r="C24" s="189"/>
      <c r="D24" s="189"/>
      <c r="E24" s="189"/>
      <c r="F24" s="189"/>
      <c r="G24" s="14">
        <v>17</v>
      </c>
      <c r="H24" s="108">
        <v>15683842</v>
      </c>
      <c r="I24" s="108">
        <v>5122466</v>
      </c>
      <c r="J24" s="108">
        <v>15150542</v>
      </c>
      <c r="K24" s="108">
        <v>4918946</v>
      </c>
    </row>
    <row r="25" spans="1:11" ht="12.75" customHeight="1" x14ac:dyDescent="0.2">
      <c r="A25" s="189" t="s">
        <v>109</v>
      </c>
      <c r="B25" s="189"/>
      <c r="C25" s="189"/>
      <c r="D25" s="189"/>
      <c r="E25" s="189"/>
      <c r="F25" s="189"/>
      <c r="G25" s="14">
        <v>18</v>
      </c>
      <c r="H25" s="108">
        <v>13330739</v>
      </c>
      <c r="I25" s="108">
        <v>4084773</v>
      </c>
      <c r="J25" s="108">
        <v>12478427</v>
      </c>
      <c r="K25" s="108">
        <v>3296541</v>
      </c>
    </row>
    <row r="26" spans="1:11" ht="12.75" customHeight="1" x14ac:dyDescent="0.2">
      <c r="A26" s="190" t="s">
        <v>441</v>
      </c>
      <c r="B26" s="190"/>
      <c r="C26" s="190"/>
      <c r="D26" s="190"/>
      <c r="E26" s="190"/>
      <c r="F26" s="190"/>
      <c r="G26" s="15">
        <v>19</v>
      </c>
      <c r="H26" s="107">
        <f>H27+H28</f>
        <v>10319</v>
      </c>
      <c r="I26" s="107">
        <f>I27+I28</f>
        <v>9589</v>
      </c>
      <c r="J26" s="107">
        <f>J27+J28</f>
        <v>125367</v>
      </c>
      <c r="K26" s="107">
        <f>K27+K28</f>
        <v>46923</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10319</v>
      </c>
      <c r="I28" s="108">
        <v>9589</v>
      </c>
      <c r="J28" s="108">
        <v>125367</v>
      </c>
      <c r="K28" s="108">
        <v>46923</v>
      </c>
    </row>
    <row r="29" spans="1:11" ht="12.75" customHeight="1" x14ac:dyDescent="0.2">
      <c r="A29" s="190" t="s">
        <v>442</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2010930</v>
      </c>
      <c r="I36" s="108">
        <v>405590</v>
      </c>
      <c r="J36" s="108">
        <v>449157</v>
      </c>
      <c r="K36" s="108">
        <v>107509</v>
      </c>
    </row>
    <row r="37" spans="1:11" ht="12.75" customHeight="1" x14ac:dyDescent="0.2">
      <c r="A37" s="224" t="s">
        <v>360</v>
      </c>
      <c r="B37" s="224"/>
      <c r="C37" s="224"/>
      <c r="D37" s="224"/>
      <c r="E37" s="224"/>
      <c r="F37" s="224"/>
      <c r="G37" s="15">
        <v>30</v>
      </c>
      <c r="H37" s="107">
        <f>SUM(H38:H47)</f>
        <v>1977794</v>
      </c>
      <c r="I37" s="107">
        <f>SUM(I38:I47)</f>
        <v>1295997</v>
      </c>
      <c r="J37" s="107">
        <f>SUM(J38:J47)</f>
        <v>666011</v>
      </c>
      <c r="K37" s="107">
        <f>SUM(K38:K47)</f>
        <v>188562</v>
      </c>
    </row>
    <row r="38" spans="1:11" ht="12.75" customHeight="1" x14ac:dyDescent="0.2">
      <c r="A38" s="189" t="s">
        <v>131</v>
      </c>
      <c r="B38" s="189"/>
      <c r="C38" s="189"/>
      <c r="D38" s="189"/>
      <c r="E38" s="189"/>
      <c r="F38" s="189"/>
      <c r="G38" s="14">
        <v>31</v>
      </c>
      <c r="H38" s="108">
        <v>1125266</v>
      </c>
      <c r="I38" s="108">
        <v>1125266</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337436</v>
      </c>
      <c r="I43" s="108">
        <v>0</v>
      </c>
      <c r="J43" s="108">
        <v>174690</v>
      </c>
      <c r="K43" s="108">
        <v>13209</v>
      </c>
    </row>
    <row r="44" spans="1:11" ht="12.75" customHeight="1" x14ac:dyDescent="0.2">
      <c r="A44" s="189" t="s">
        <v>137</v>
      </c>
      <c r="B44" s="189"/>
      <c r="C44" s="189"/>
      <c r="D44" s="189"/>
      <c r="E44" s="189"/>
      <c r="F44" s="189"/>
      <c r="G44" s="14">
        <v>37</v>
      </c>
      <c r="H44" s="108">
        <v>58689</v>
      </c>
      <c r="I44" s="108">
        <v>7523</v>
      </c>
      <c r="J44" s="108">
        <v>85726</v>
      </c>
      <c r="K44" s="108">
        <v>20915</v>
      </c>
    </row>
    <row r="45" spans="1:11" ht="12.75" customHeight="1" x14ac:dyDescent="0.2">
      <c r="A45" s="189" t="s">
        <v>138</v>
      </c>
      <c r="B45" s="189"/>
      <c r="C45" s="189"/>
      <c r="D45" s="189"/>
      <c r="E45" s="189"/>
      <c r="F45" s="189"/>
      <c r="G45" s="14">
        <v>38</v>
      </c>
      <c r="H45" s="108">
        <v>8725</v>
      </c>
      <c r="I45" s="108">
        <v>1389</v>
      </c>
      <c r="J45" s="108">
        <v>9339</v>
      </c>
      <c r="K45" s="108">
        <v>3425</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447678</v>
      </c>
      <c r="I47" s="108">
        <v>161819</v>
      </c>
      <c r="J47" s="108">
        <v>396256</v>
      </c>
      <c r="K47" s="108">
        <v>151013</v>
      </c>
    </row>
    <row r="48" spans="1:11" ht="12.75" customHeight="1" x14ac:dyDescent="0.2">
      <c r="A48" s="224" t="s">
        <v>361</v>
      </c>
      <c r="B48" s="224"/>
      <c r="C48" s="224"/>
      <c r="D48" s="224"/>
      <c r="E48" s="224"/>
      <c r="F48" s="224"/>
      <c r="G48" s="15">
        <v>41</v>
      </c>
      <c r="H48" s="107">
        <f>SUM(H49:H55)</f>
        <v>1337802</v>
      </c>
      <c r="I48" s="107">
        <f>SUM(I49:I55)</f>
        <v>396561</v>
      </c>
      <c r="J48" s="107">
        <f>SUM(J49:J55)</f>
        <v>1278896</v>
      </c>
      <c r="K48" s="107">
        <f>SUM(K49:K55)</f>
        <v>424582</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1024165</v>
      </c>
      <c r="I51" s="108">
        <v>296641</v>
      </c>
      <c r="J51" s="108">
        <v>888651</v>
      </c>
      <c r="K51" s="108">
        <v>311024</v>
      </c>
    </row>
    <row r="52" spans="1:11" ht="12.75" customHeight="1" x14ac:dyDescent="0.2">
      <c r="A52" s="228" t="s">
        <v>144</v>
      </c>
      <c r="B52" s="228"/>
      <c r="C52" s="228"/>
      <c r="D52" s="228"/>
      <c r="E52" s="228"/>
      <c r="F52" s="228"/>
      <c r="G52" s="14">
        <v>45</v>
      </c>
      <c r="H52" s="108">
        <v>28544</v>
      </c>
      <c r="I52" s="108">
        <v>15668</v>
      </c>
      <c r="J52" s="108">
        <v>27210</v>
      </c>
      <c r="K52" s="108">
        <v>7818</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285093</v>
      </c>
      <c r="I55" s="108">
        <v>84252</v>
      </c>
      <c r="J55" s="108">
        <v>363035</v>
      </c>
      <c r="K55" s="108">
        <v>105740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362</v>
      </c>
      <c r="B60" s="224"/>
      <c r="C60" s="224"/>
      <c r="D60" s="224"/>
      <c r="E60" s="224"/>
      <c r="F60" s="224"/>
      <c r="G60" s="15">
        <v>53</v>
      </c>
      <c r="H60" s="107">
        <f>H8+H37+H56+H57</f>
        <v>298502410</v>
      </c>
      <c r="I60" s="107">
        <f t="shared" ref="I60:K60" si="0">I8+I37+I56+I57</f>
        <v>100540966</v>
      </c>
      <c r="J60" s="107">
        <f t="shared" si="0"/>
        <v>326239775</v>
      </c>
      <c r="K60" s="107">
        <f t="shared" si="0"/>
        <v>112588341</v>
      </c>
    </row>
    <row r="61" spans="1:11" ht="12.75" customHeight="1" x14ac:dyDescent="0.2">
      <c r="A61" s="224" t="s">
        <v>363</v>
      </c>
      <c r="B61" s="224"/>
      <c r="C61" s="224"/>
      <c r="D61" s="224"/>
      <c r="E61" s="224"/>
      <c r="F61" s="224"/>
      <c r="G61" s="15">
        <v>54</v>
      </c>
      <c r="H61" s="107">
        <f>H14+H48+H58+H59</f>
        <v>297786563</v>
      </c>
      <c r="I61" s="107">
        <f t="shared" ref="I61:K61" si="1">I14+I48+I58+I59</f>
        <v>100198131</v>
      </c>
      <c r="J61" s="107">
        <f t="shared" si="1"/>
        <v>319717295</v>
      </c>
      <c r="K61" s="107">
        <f t="shared" si="1"/>
        <v>110556323</v>
      </c>
    </row>
    <row r="62" spans="1:11" ht="12.75" customHeight="1" x14ac:dyDescent="0.2">
      <c r="A62" s="224" t="s">
        <v>364</v>
      </c>
      <c r="B62" s="224"/>
      <c r="C62" s="224"/>
      <c r="D62" s="224"/>
      <c r="E62" s="224"/>
      <c r="F62" s="224"/>
      <c r="G62" s="15">
        <v>55</v>
      </c>
      <c r="H62" s="107">
        <f>H60-H61</f>
        <v>715847</v>
      </c>
      <c r="I62" s="107">
        <f t="shared" ref="I62:K62" si="2">I60-I61</f>
        <v>342835</v>
      </c>
      <c r="J62" s="107">
        <f t="shared" si="2"/>
        <v>6522480</v>
      </c>
      <c r="K62" s="107">
        <f t="shared" si="2"/>
        <v>2032018</v>
      </c>
    </row>
    <row r="63" spans="1:11" ht="12.75" customHeight="1" x14ac:dyDescent="0.2">
      <c r="A63" s="229" t="s">
        <v>365</v>
      </c>
      <c r="B63" s="229"/>
      <c r="C63" s="229"/>
      <c r="D63" s="229"/>
      <c r="E63" s="229"/>
      <c r="F63" s="229"/>
      <c r="G63" s="15">
        <v>56</v>
      </c>
      <c r="H63" s="107">
        <f>+IF((H60-H61)&gt;0,(H60-H61),0)</f>
        <v>715847</v>
      </c>
      <c r="I63" s="107">
        <f t="shared" ref="I63:K63" si="3">+IF((I60-I61)&gt;0,(I60-I61),0)</f>
        <v>342835</v>
      </c>
      <c r="J63" s="107">
        <f t="shared" si="3"/>
        <v>6522480</v>
      </c>
      <c r="K63" s="107">
        <f t="shared" si="3"/>
        <v>2032018</v>
      </c>
    </row>
    <row r="64" spans="1:11" ht="12.75" customHeight="1" x14ac:dyDescent="0.2">
      <c r="A64" s="229" t="s">
        <v>366</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367</v>
      </c>
      <c r="B66" s="224"/>
      <c r="C66" s="224"/>
      <c r="D66" s="224"/>
      <c r="E66" s="224"/>
      <c r="F66" s="224"/>
      <c r="G66" s="15">
        <v>59</v>
      </c>
      <c r="H66" s="107">
        <f>H62-H65</f>
        <v>715847</v>
      </c>
      <c r="I66" s="107">
        <f t="shared" ref="I66:K66" si="5">I62-I65</f>
        <v>342835</v>
      </c>
      <c r="J66" s="107">
        <f t="shared" si="5"/>
        <v>6522480</v>
      </c>
      <c r="K66" s="107">
        <f t="shared" si="5"/>
        <v>2032018</v>
      </c>
    </row>
    <row r="67" spans="1:11" ht="12.75" customHeight="1" x14ac:dyDescent="0.2">
      <c r="A67" s="229" t="s">
        <v>368</v>
      </c>
      <c r="B67" s="229"/>
      <c r="C67" s="229"/>
      <c r="D67" s="229"/>
      <c r="E67" s="229"/>
      <c r="F67" s="229"/>
      <c r="G67" s="15">
        <v>60</v>
      </c>
      <c r="H67" s="107">
        <f>+IF((H62-H65)&gt;0,(H62-H65),0)</f>
        <v>715847</v>
      </c>
      <c r="I67" s="107">
        <f t="shared" ref="I67:K67" si="6">+IF((I62-I65)&gt;0,(I62-I65),0)</f>
        <v>342835</v>
      </c>
      <c r="J67" s="107">
        <f t="shared" si="6"/>
        <v>6522480</v>
      </c>
      <c r="K67" s="107">
        <f t="shared" si="6"/>
        <v>2032018</v>
      </c>
    </row>
    <row r="68" spans="1:11" ht="12.75" customHeight="1" x14ac:dyDescent="0.2">
      <c r="A68" s="229" t="s">
        <v>369</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v>0</v>
      </c>
      <c r="K74" s="130">
        <v>0</v>
      </c>
    </row>
    <row r="75" spans="1:11" ht="12.75" customHeight="1" x14ac:dyDescent="0.2">
      <c r="A75" s="229" t="s">
        <v>372</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34" t="s">
        <v>374</v>
      </c>
      <c r="B78" s="234"/>
      <c r="C78" s="234"/>
      <c r="D78" s="234"/>
      <c r="E78" s="234"/>
      <c r="F78" s="234"/>
      <c r="G78" s="95">
        <v>69</v>
      </c>
      <c r="H78" s="109">
        <v>0</v>
      </c>
      <c r="I78" s="109">
        <v>0</v>
      </c>
      <c r="J78" s="109">
        <v>0</v>
      </c>
      <c r="K78" s="109">
        <v>0</v>
      </c>
    </row>
    <row r="79" spans="1:11" ht="12.75" customHeight="1" x14ac:dyDescent="0.2">
      <c r="A79" s="234" t="s">
        <v>375</v>
      </c>
      <c r="B79" s="234"/>
      <c r="C79" s="234"/>
      <c r="D79" s="234"/>
      <c r="E79" s="234"/>
      <c r="F79" s="234"/>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380</v>
      </c>
      <c r="B85" s="235"/>
      <c r="C85" s="235"/>
      <c r="D85" s="235"/>
      <c r="E85" s="235"/>
      <c r="F85" s="235"/>
      <c r="G85" s="15">
        <v>75</v>
      </c>
      <c r="H85" s="110">
        <f>H86+H87</f>
        <v>715847</v>
      </c>
      <c r="I85" s="110">
        <f>I86+I87</f>
        <v>-342835</v>
      </c>
      <c r="J85" s="110">
        <f>J86+J87</f>
        <v>6522480</v>
      </c>
      <c r="K85" s="110">
        <f>K86+K87</f>
        <v>2032018</v>
      </c>
    </row>
    <row r="86" spans="1:11" ht="12.75" customHeight="1" x14ac:dyDescent="0.2">
      <c r="A86" s="236" t="s">
        <v>157</v>
      </c>
      <c r="B86" s="236"/>
      <c r="C86" s="236"/>
      <c r="D86" s="236"/>
      <c r="E86" s="236"/>
      <c r="F86" s="236"/>
      <c r="G86" s="14">
        <v>76</v>
      </c>
      <c r="H86" s="111">
        <v>-1001456</v>
      </c>
      <c r="I86" s="111">
        <v>-932028</v>
      </c>
      <c r="J86" s="111">
        <v>5201875</v>
      </c>
      <c r="K86" s="111">
        <v>1629341</v>
      </c>
    </row>
    <row r="87" spans="1:11" ht="12.75" customHeight="1" x14ac:dyDescent="0.2">
      <c r="A87" s="236" t="s">
        <v>158</v>
      </c>
      <c r="B87" s="236"/>
      <c r="C87" s="236"/>
      <c r="D87" s="236"/>
      <c r="E87" s="236"/>
      <c r="F87" s="236"/>
      <c r="G87" s="14">
        <v>77</v>
      </c>
      <c r="H87" s="111">
        <v>1717303</v>
      </c>
      <c r="I87" s="111">
        <v>589193</v>
      </c>
      <c r="J87" s="111">
        <v>1320605</v>
      </c>
      <c r="K87" s="111">
        <v>402677</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715847</v>
      </c>
      <c r="I89" s="111">
        <v>342835</v>
      </c>
      <c r="J89" s="111">
        <v>6522480</v>
      </c>
      <c r="K89" s="111">
        <v>2032018</v>
      </c>
    </row>
    <row r="90" spans="1:11" ht="24" customHeight="1" x14ac:dyDescent="0.2">
      <c r="A90" s="191" t="s">
        <v>436</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443</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381</v>
      </c>
      <c r="B92" s="228"/>
      <c r="C92" s="228"/>
      <c r="D92" s="228"/>
      <c r="E92" s="228"/>
      <c r="F92" s="228"/>
      <c r="G92" s="15">
        <v>81</v>
      </c>
      <c r="H92" s="111">
        <v>0</v>
      </c>
      <c r="I92" s="111">
        <v>0</v>
      </c>
      <c r="J92" s="111">
        <v>0</v>
      </c>
      <c r="K92" s="111">
        <v>0</v>
      </c>
    </row>
    <row r="93" spans="1:11" ht="38.25" customHeight="1" x14ac:dyDescent="0.2">
      <c r="A93" s="228" t="s">
        <v>382</v>
      </c>
      <c r="B93" s="228"/>
      <c r="C93" s="228"/>
      <c r="D93" s="228"/>
      <c r="E93" s="228"/>
      <c r="F93" s="228"/>
      <c r="G93" s="15">
        <v>82</v>
      </c>
      <c r="H93" s="111">
        <v>0</v>
      </c>
      <c r="I93" s="111">
        <v>0</v>
      </c>
      <c r="J93" s="111">
        <v>0</v>
      </c>
      <c r="K93" s="111">
        <v>0</v>
      </c>
    </row>
    <row r="94" spans="1:11" ht="38.25" customHeight="1" x14ac:dyDescent="0.2">
      <c r="A94" s="228" t="s">
        <v>383</v>
      </c>
      <c r="B94" s="228"/>
      <c r="C94" s="228"/>
      <c r="D94" s="228"/>
      <c r="E94" s="228"/>
      <c r="F94" s="228"/>
      <c r="G94" s="15">
        <v>83</v>
      </c>
      <c r="H94" s="111">
        <v>0</v>
      </c>
      <c r="I94" s="111">
        <v>0</v>
      </c>
      <c r="J94" s="111">
        <v>0</v>
      </c>
      <c r="K94" s="111">
        <v>0</v>
      </c>
    </row>
    <row r="95" spans="1:11" x14ac:dyDescent="0.2">
      <c r="A95" s="228" t="s">
        <v>384</v>
      </c>
      <c r="B95" s="228"/>
      <c r="C95" s="228"/>
      <c r="D95" s="228"/>
      <c r="E95" s="228"/>
      <c r="F95" s="228"/>
      <c r="G95" s="15">
        <v>84</v>
      </c>
      <c r="H95" s="111">
        <v>0</v>
      </c>
      <c r="I95" s="111">
        <v>0</v>
      </c>
      <c r="J95" s="111">
        <v>0</v>
      </c>
      <c r="K95" s="111">
        <v>0</v>
      </c>
    </row>
    <row r="96" spans="1:11" x14ac:dyDescent="0.2">
      <c r="A96" s="228" t="s">
        <v>385</v>
      </c>
      <c r="B96" s="228"/>
      <c r="C96" s="228"/>
      <c r="D96" s="228"/>
      <c r="E96" s="228"/>
      <c r="F96" s="228"/>
      <c r="G96" s="15">
        <v>85</v>
      </c>
      <c r="H96" s="111">
        <v>0</v>
      </c>
      <c r="I96" s="111">
        <v>0</v>
      </c>
      <c r="J96" s="111">
        <v>0</v>
      </c>
      <c r="K96" s="111">
        <v>0</v>
      </c>
    </row>
    <row r="97" spans="1:11" ht="26.25" customHeight="1" x14ac:dyDescent="0.2">
      <c r="A97" s="228" t="s">
        <v>386</v>
      </c>
      <c r="B97" s="228"/>
      <c r="C97" s="228"/>
      <c r="D97" s="228"/>
      <c r="E97" s="228"/>
      <c r="F97" s="228"/>
      <c r="G97" s="15">
        <v>86</v>
      </c>
      <c r="H97" s="111">
        <v>0</v>
      </c>
      <c r="I97" s="111">
        <v>0</v>
      </c>
      <c r="J97" s="111">
        <v>0</v>
      </c>
      <c r="K97" s="111">
        <v>0</v>
      </c>
    </row>
    <row r="98" spans="1:11" ht="25.5" customHeight="1" x14ac:dyDescent="0.2">
      <c r="A98" s="239" t="s">
        <v>437</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387</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388</v>
      </c>
      <c r="B104" s="228"/>
      <c r="C104" s="228"/>
      <c r="D104" s="228"/>
      <c r="E104" s="228"/>
      <c r="F104" s="228"/>
      <c r="G104" s="14">
        <v>93</v>
      </c>
      <c r="H104" s="111">
        <v>0</v>
      </c>
      <c r="I104" s="111">
        <v>0</v>
      </c>
      <c r="J104" s="111">
        <v>0</v>
      </c>
      <c r="K104" s="111">
        <v>0</v>
      </c>
    </row>
    <row r="105" spans="1:11" ht="26.25" customHeight="1" x14ac:dyDescent="0.2">
      <c r="A105" s="228" t="s">
        <v>389</v>
      </c>
      <c r="B105" s="228"/>
      <c r="C105" s="228"/>
      <c r="D105" s="228"/>
      <c r="E105" s="228"/>
      <c r="F105" s="228"/>
      <c r="G105" s="14">
        <v>94</v>
      </c>
      <c r="H105" s="111">
        <v>0</v>
      </c>
      <c r="I105" s="111">
        <v>0</v>
      </c>
      <c r="J105" s="111">
        <v>0</v>
      </c>
      <c r="K105" s="111">
        <v>0</v>
      </c>
    </row>
    <row r="106" spans="1:11" x14ac:dyDescent="0.2">
      <c r="A106" s="228" t="s">
        <v>390</v>
      </c>
      <c r="B106" s="228"/>
      <c r="C106" s="228"/>
      <c r="D106" s="228"/>
      <c r="E106" s="228"/>
      <c r="F106" s="228"/>
      <c r="G106" s="14">
        <v>95</v>
      </c>
      <c r="H106" s="111">
        <v>0</v>
      </c>
      <c r="I106" s="111">
        <v>0</v>
      </c>
      <c r="J106" s="111">
        <v>0</v>
      </c>
      <c r="K106" s="111">
        <v>0</v>
      </c>
    </row>
    <row r="107" spans="1:11" ht="24.75" customHeight="1" x14ac:dyDescent="0.2">
      <c r="A107" s="228" t="s">
        <v>391</v>
      </c>
      <c r="B107" s="228"/>
      <c r="C107" s="228"/>
      <c r="D107" s="228"/>
      <c r="E107" s="228"/>
      <c r="F107" s="228"/>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392</v>
      </c>
      <c r="B109" s="191"/>
      <c r="C109" s="191"/>
      <c r="D109" s="191"/>
      <c r="E109" s="191"/>
      <c r="F109" s="191"/>
      <c r="G109" s="15">
        <v>98</v>
      </c>
      <c r="H109" s="110">
        <f>H89+H108</f>
        <v>715847</v>
      </c>
      <c r="I109" s="110">
        <f>I89+I108</f>
        <v>342835</v>
      </c>
      <c r="J109" s="110">
        <f t="shared" ref="J109:K109" si="12">J89+J108</f>
        <v>6522480</v>
      </c>
      <c r="K109" s="110">
        <f t="shared" si="12"/>
        <v>2032018</v>
      </c>
    </row>
    <row r="110" spans="1:11" x14ac:dyDescent="0.2">
      <c r="A110" s="231" t="s">
        <v>164</v>
      </c>
      <c r="B110" s="231"/>
      <c r="C110" s="231"/>
      <c r="D110" s="231"/>
      <c r="E110" s="231"/>
      <c r="F110" s="231"/>
      <c r="G110" s="232"/>
      <c r="H110" s="232"/>
      <c r="I110" s="232"/>
      <c r="J110" s="233"/>
      <c r="K110" s="233"/>
    </row>
    <row r="111" spans="1:11" ht="12.75" customHeight="1" x14ac:dyDescent="0.2">
      <c r="A111" s="235" t="s">
        <v>393</v>
      </c>
      <c r="B111" s="235"/>
      <c r="C111" s="235"/>
      <c r="D111" s="235"/>
      <c r="E111" s="235"/>
      <c r="F111" s="235"/>
      <c r="G111" s="15">
        <v>99</v>
      </c>
      <c r="H111" s="110">
        <f>H112+H113</f>
        <v>715847</v>
      </c>
      <c r="I111" s="110">
        <f>I112+I113</f>
        <v>-342835</v>
      </c>
      <c r="J111" s="110">
        <f>J112+J113</f>
        <v>6522480</v>
      </c>
      <c r="K111" s="110">
        <f>K112+K113</f>
        <v>2032018</v>
      </c>
    </row>
    <row r="112" spans="1:11" ht="12.75" customHeight="1" x14ac:dyDescent="0.2">
      <c r="A112" s="236" t="s">
        <v>113</v>
      </c>
      <c r="B112" s="236"/>
      <c r="C112" s="236"/>
      <c r="D112" s="236"/>
      <c r="E112" s="236"/>
      <c r="F112" s="236"/>
      <c r="G112" s="14">
        <v>100</v>
      </c>
      <c r="H112" s="111">
        <v>-1001456</v>
      </c>
      <c r="I112" s="111">
        <v>-932028</v>
      </c>
      <c r="J112" s="111">
        <v>5201875</v>
      </c>
      <c r="K112" s="111">
        <v>1629341</v>
      </c>
    </row>
    <row r="113" spans="1:11" ht="12.75" customHeight="1" x14ac:dyDescent="0.2">
      <c r="A113" s="236" t="s">
        <v>165</v>
      </c>
      <c r="B113" s="236"/>
      <c r="C113" s="236"/>
      <c r="D113" s="236"/>
      <c r="E113" s="236"/>
      <c r="F113" s="236"/>
      <c r="G113" s="14">
        <v>101</v>
      </c>
      <c r="H113" s="111">
        <v>1717303</v>
      </c>
      <c r="I113" s="111">
        <v>589193</v>
      </c>
      <c r="J113" s="111">
        <v>1320605</v>
      </c>
      <c r="K113" s="111">
        <v>402677</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5" zoomScale="70" zoomScaleNormal="100" zoomScaleSheetLayoutView="7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467</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461</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715847</v>
      </c>
      <c r="I8" s="123">
        <v>6522480</v>
      </c>
    </row>
    <row r="9" spans="1:9" ht="12.75" customHeight="1" x14ac:dyDescent="0.2">
      <c r="A9" s="248" t="s">
        <v>171</v>
      </c>
      <c r="B9" s="248"/>
      <c r="C9" s="248"/>
      <c r="D9" s="248"/>
      <c r="E9" s="248"/>
      <c r="F9" s="248"/>
      <c r="G9" s="124">
        <v>2</v>
      </c>
      <c r="H9" s="125">
        <f>H10+H11+H12+H13+H14+H15+H16+H17</f>
        <v>16677862</v>
      </c>
      <c r="I9" s="125">
        <f>I10+I11+I12+I13+I14+I15+I16+I17</f>
        <v>15962806</v>
      </c>
    </row>
    <row r="10" spans="1:9" ht="12.75" customHeight="1" x14ac:dyDescent="0.2">
      <c r="A10" s="225" t="s">
        <v>172</v>
      </c>
      <c r="B10" s="225"/>
      <c r="C10" s="225"/>
      <c r="D10" s="225"/>
      <c r="E10" s="225"/>
      <c r="F10" s="225"/>
      <c r="G10" s="122">
        <v>3</v>
      </c>
      <c r="H10" s="123">
        <v>15683842</v>
      </c>
      <c r="I10" s="123">
        <v>15150542</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-58689</v>
      </c>
      <c r="I13" s="123">
        <v>-85726</v>
      </c>
    </row>
    <row r="14" spans="1:9" ht="12.75" customHeight="1" x14ac:dyDescent="0.2">
      <c r="A14" s="225" t="s">
        <v>176</v>
      </c>
      <c r="B14" s="225"/>
      <c r="C14" s="225"/>
      <c r="D14" s="225"/>
      <c r="E14" s="225"/>
      <c r="F14" s="225"/>
      <c r="G14" s="122">
        <v>7</v>
      </c>
      <c r="H14" s="123">
        <v>1024165</v>
      </c>
      <c r="I14" s="123">
        <v>888651</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28544</v>
      </c>
      <c r="I16" s="123">
        <v>9339</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17393709</v>
      </c>
      <c r="I18" s="125">
        <f>I8+I9</f>
        <v>22485286</v>
      </c>
    </row>
    <row r="19" spans="1:9" ht="12.75" customHeight="1" x14ac:dyDescent="0.2">
      <c r="A19" s="248" t="s">
        <v>180</v>
      </c>
      <c r="B19" s="248"/>
      <c r="C19" s="248"/>
      <c r="D19" s="248"/>
      <c r="E19" s="248"/>
      <c r="F19" s="248"/>
      <c r="G19" s="124">
        <v>12</v>
      </c>
      <c r="H19" s="125">
        <f>H20+H21+H22+H23</f>
        <v>-1114556</v>
      </c>
      <c r="I19" s="125">
        <f>I20+I21+I22+I23</f>
        <v>-12035286</v>
      </c>
    </row>
    <row r="20" spans="1:9" ht="12.75" customHeight="1" x14ac:dyDescent="0.2">
      <c r="A20" s="225" t="s">
        <v>181</v>
      </c>
      <c r="B20" s="225"/>
      <c r="C20" s="225"/>
      <c r="D20" s="225"/>
      <c r="E20" s="225"/>
      <c r="F20" s="225"/>
      <c r="G20" s="122">
        <v>13</v>
      </c>
      <c r="H20" s="123">
        <v>171123</v>
      </c>
      <c r="I20" s="123">
        <v>-7459820</v>
      </c>
    </row>
    <row r="21" spans="1:9" ht="12.75" customHeight="1" x14ac:dyDescent="0.2">
      <c r="A21" s="225" t="s">
        <v>182</v>
      </c>
      <c r="B21" s="225"/>
      <c r="C21" s="225"/>
      <c r="D21" s="225"/>
      <c r="E21" s="225"/>
      <c r="F21" s="225"/>
      <c r="G21" s="122">
        <v>14</v>
      </c>
      <c r="H21" s="123">
        <v>-881496</v>
      </c>
      <c r="I21" s="123">
        <v>-1779591</v>
      </c>
    </row>
    <row r="22" spans="1:9" ht="12.75" customHeight="1" x14ac:dyDescent="0.2">
      <c r="A22" s="225" t="s">
        <v>183</v>
      </c>
      <c r="B22" s="225"/>
      <c r="C22" s="225"/>
      <c r="D22" s="225"/>
      <c r="E22" s="225"/>
      <c r="F22" s="225"/>
      <c r="G22" s="122">
        <v>15</v>
      </c>
      <c r="H22" s="123">
        <v>-404183</v>
      </c>
      <c r="I22" s="123">
        <v>-2795875</v>
      </c>
    </row>
    <row r="23" spans="1:9" ht="12.75" customHeight="1" x14ac:dyDescent="0.2">
      <c r="A23" s="225" t="s">
        <v>184</v>
      </c>
      <c r="B23" s="225"/>
      <c r="C23" s="225"/>
      <c r="D23" s="225"/>
      <c r="E23" s="225"/>
      <c r="F23" s="225"/>
      <c r="G23" s="122">
        <v>16</v>
      </c>
      <c r="H23" s="123">
        <v>0</v>
      </c>
      <c r="I23" s="123">
        <v>0</v>
      </c>
    </row>
    <row r="24" spans="1:9" ht="12.75" customHeight="1" x14ac:dyDescent="0.2">
      <c r="A24" s="247" t="s">
        <v>185</v>
      </c>
      <c r="B24" s="247"/>
      <c r="C24" s="247"/>
      <c r="D24" s="247"/>
      <c r="E24" s="247"/>
      <c r="F24" s="247"/>
      <c r="G24" s="124">
        <v>17</v>
      </c>
      <c r="H24" s="125">
        <f>H18+H19</f>
        <v>16279153</v>
      </c>
      <c r="I24" s="125">
        <f>I18+I19</f>
        <v>10450000</v>
      </c>
    </row>
    <row r="25" spans="1:9" ht="12.75" customHeight="1" x14ac:dyDescent="0.2">
      <c r="A25" s="189" t="s">
        <v>186</v>
      </c>
      <c r="B25" s="189"/>
      <c r="C25" s="189"/>
      <c r="D25" s="189"/>
      <c r="E25" s="189"/>
      <c r="F25" s="189"/>
      <c r="G25" s="122">
        <v>18</v>
      </c>
      <c r="H25" s="123">
        <v>-1024165</v>
      </c>
      <c r="I25" s="123">
        <v>-888651</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15254988</v>
      </c>
      <c r="I27" s="125">
        <f>I24+I25+I26</f>
        <v>9561349</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1804052</v>
      </c>
      <c r="I29" s="126">
        <v>4993268</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58689</v>
      </c>
      <c r="I31" s="126">
        <v>85726</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1862741</v>
      </c>
      <c r="I35" s="127">
        <f>I29+I30+I31+I32+I33+I34</f>
        <v>5078994</v>
      </c>
    </row>
    <row r="36" spans="1:9" ht="22.9" customHeight="1" x14ac:dyDescent="0.2">
      <c r="A36" s="189" t="s">
        <v>197</v>
      </c>
      <c r="B36" s="189"/>
      <c r="C36" s="189"/>
      <c r="D36" s="189"/>
      <c r="E36" s="189"/>
      <c r="F36" s="189"/>
      <c r="G36" s="122">
        <v>28</v>
      </c>
      <c r="H36" s="126">
        <v>-25761683</v>
      </c>
      <c r="I36" s="126">
        <v>-3790769</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-1229454</v>
      </c>
    </row>
    <row r="41" spans="1:9" ht="24" customHeight="1" x14ac:dyDescent="0.2">
      <c r="A41" s="247" t="s">
        <v>202</v>
      </c>
      <c r="B41" s="247"/>
      <c r="C41" s="247"/>
      <c r="D41" s="247"/>
      <c r="E41" s="247"/>
      <c r="F41" s="247"/>
      <c r="G41" s="124">
        <v>33</v>
      </c>
      <c r="H41" s="127">
        <f>H36+H37+H38+H39+H40</f>
        <v>-25761683</v>
      </c>
      <c r="I41" s="127">
        <f>I36+I37+I38+I39+I40</f>
        <v>-5020223</v>
      </c>
    </row>
    <row r="42" spans="1:9" ht="29.45" customHeight="1" x14ac:dyDescent="0.2">
      <c r="A42" s="252" t="s">
        <v>203</v>
      </c>
      <c r="B42" s="252"/>
      <c r="C42" s="252"/>
      <c r="D42" s="252"/>
      <c r="E42" s="252"/>
      <c r="F42" s="252"/>
      <c r="G42" s="124">
        <v>34</v>
      </c>
      <c r="H42" s="127">
        <f>H35+H41</f>
        <v>-23898942</v>
      </c>
      <c r="I42" s="127">
        <f>I35+I41</f>
        <v>58771</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8500000</v>
      </c>
      <c r="I46" s="126">
        <v>0</v>
      </c>
    </row>
    <row r="47" spans="1:9" ht="12.75" customHeight="1" x14ac:dyDescent="0.2">
      <c r="A47" s="189" t="s">
        <v>208</v>
      </c>
      <c r="B47" s="189"/>
      <c r="C47" s="189"/>
      <c r="D47" s="189"/>
      <c r="E47" s="189"/>
      <c r="F47" s="189"/>
      <c r="G47" s="122">
        <v>38</v>
      </c>
      <c r="H47" s="126">
        <v>1071067</v>
      </c>
      <c r="I47" s="126">
        <v>0</v>
      </c>
    </row>
    <row r="48" spans="1:9" ht="22.15" customHeight="1" x14ac:dyDescent="0.2">
      <c r="A48" s="247" t="s">
        <v>209</v>
      </c>
      <c r="B48" s="247"/>
      <c r="C48" s="247"/>
      <c r="D48" s="247"/>
      <c r="E48" s="247"/>
      <c r="F48" s="247"/>
      <c r="G48" s="124">
        <v>39</v>
      </c>
      <c r="H48" s="127">
        <f>H44+H45+H46+H47</f>
        <v>9571067</v>
      </c>
      <c r="I48" s="127">
        <f>I44+I45+I46+I47</f>
        <v>0</v>
      </c>
    </row>
    <row r="49" spans="1:9" ht="24.6" customHeight="1" x14ac:dyDescent="0.2">
      <c r="A49" s="189" t="s">
        <v>306</v>
      </c>
      <c r="B49" s="189"/>
      <c r="C49" s="189"/>
      <c r="D49" s="189"/>
      <c r="E49" s="189"/>
      <c r="F49" s="189"/>
      <c r="G49" s="122">
        <v>40</v>
      </c>
      <c r="H49" s="126">
        <v>-5131795</v>
      </c>
      <c r="I49" s="126">
        <v>-5819640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-1825338</v>
      </c>
      <c r="I51" s="126">
        <v>-2035240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-6957133</v>
      </c>
      <c r="I54" s="127">
        <f>I49+I50+I51+I52+I53</f>
        <v>-7854880</v>
      </c>
    </row>
    <row r="55" spans="1:9" ht="29.45" customHeight="1" x14ac:dyDescent="0.2">
      <c r="A55" s="252" t="s">
        <v>215</v>
      </c>
      <c r="B55" s="252"/>
      <c r="C55" s="252"/>
      <c r="D55" s="252"/>
      <c r="E55" s="252"/>
      <c r="F55" s="252"/>
      <c r="G55" s="124">
        <v>46</v>
      </c>
      <c r="H55" s="127">
        <f>H48+H54</f>
        <v>2613934</v>
      </c>
      <c r="I55" s="127">
        <f>I48+I54</f>
        <v>-7854880</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-6030020</v>
      </c>
      <c r="I57" s="127">
        <f>I27+I42+I55+I56</f>
        <v>1765240</v>
      </c>
    </row>
    <row r="58" spans="1:9" x14ac:dyDescent="0.2">
      <c r="A58" s="253" t="s">
        <v>218</v>
      </c>
      <c r="B58" s="253"/>
      <c r="C58" s="253"/>
      <c r="D58" s="253"/>
      <c r="E58" s="253"/>
      <c r="F58" s="253"/>
      <c r="G58" s="122">
        <v>49</v>
      </c>
      <c r="H58" s="126">
        <v>17416149</v>
      </c>
      <c r="I58" s="126">
        <v>12632890</v>
      </c>
    </row>
    <row r="59" spans="1:9" ht="31.15" customHeight="1" x14ac:dyDescent="0.2">
      <c r="A59" s="252" t="s">
        <v>219</v>
      </c>
      <c r="B59" s="252"/>
      <c r="C59" s="252"/>
      <c r="D59" s="252"/>
      <c r="E59" s="252"/>
      <c r="F59" s="252"/>
      <c r="G59" s="124">
        <v>50</v>
      </c>
      <c r="H59" s="127">
        <f>H57+H58</f>
        <v>11386129</v>
      </c>
      <c r="I59" s="127">
        <f>I57+I58</f>
        <v>14398130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L19" sqref="L1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466</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461</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29">
        <v>0</v>
      </c>
      <c r="I9" s="29">
        <v>0</v>
      </c>
    </row>
    <row r="10" spans="1:9" x14ac:dyDescent="0.2">
      <c r="A10" s="258" t="s">
        <v>223</v>
      </c>
      <c r="B10" s="258"/>
      <c r="C10" s="258"/>
      <c r="D10" s="258"/>
      <c r="E10" s="258"/>
      <c r="F10" s="258"/>
      <c r="G10" s="21">
        <v>3</v>
      </c>
      <c r="H10" s="29">
        <v>0</v>
      </c>
      <c r="I10" s="29">
        <v>0</v>
      </c>
    </row>
    <row r="11" spans="1:9" x14ac:dyDescent="0.2">
      <c r="A11" s="258" t="s">
        <v>224</v>
      </c>
      <c r="B11" s="258"/>
      <c r="C11" s="258"/>
      <c r="D11" s="258"/>
      <c r="E11" s="258"/>
      <c r="F11" s="258"/>
      <c r="G11" s="21">
        <v>4</v>
      </c>
      <c r="H11" s="29">
        <v>0</v>
      </c>
      <c r="I11" s="29">
        <v>0</v>
      </c>
    </row>
    <row r="12" spans="1:9" x14ac:dyDescent="0.2">
      <c r="A12" s="258" t="s">
        <v>394</v>
      </c>
      <c r="B12" s="258"/>
      <c r="C12" s="258"/>
      <c r="D12" s="258"/>
      <c r="E12" s="258"/>
      <c r="F12" s="258"/>
      <c r="G12" s="21">
        <v>5</v>
      </c>
      <c r="H12" s="29">
        <v>0</v>
      </c>
      <c r="I12" s="29">
        <v>0</v>
      </c>
    </row>
    <row r="13" spans="1:9" x14ac:dyDescent="0.2">
      <c r="A13" s="266" t="s">
        <v>395</v>
      </c>
      <c r="B13" s="266"/>
      <c r="C13" s="266"/>
      <c r="D13" s="266"/>
      <c r="E13" s="266"/>
      <c r="F13" s="266"/>
      <c r="G13" s="112">
        <v>6</v>
      </c>
      <c r="H13" s="115">
        <f>SUM(H8:H12)</f>
        <v>0</v>
      </c>
      <c r="I13" s="115">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64" t="s">
        <v>403</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29">
        <v>0</v>
      </c>
      <c r="I24" s="29">
        <v>0</v>
      </c>
    </row>
    <row r="25" spans="1:9" ht="12.75" customHeight="1" x14ac:dyDescent="0.2">
      <c r="A25" s="258" t="s">
        <v>227</v>
      </c>
      <c r="B25" s="258"/>
      <c r="C25" s="258"/>
      <c r="D25" s="258"/>
      <c r="E25" s="258"/>
      <c r="F25" s="258"/>
      <c r="G25" s="20">
        <v>17</v>
      </c>
      <c r="H25" s="29">
        <v>0</v>
      </c>
      <c r="I25" s="29">
        <v>0</v>
      </c>
    </row>
    <row r="26" spans="1:9" ht="12.75" customHeight="1" x14ac:dyDescent="0.2">
      <c r="A26" s="258" t="s">
        <v>228</v>
      </c>
      <c r="B26" s="258"/>
      <c r="C26" s="258"/>
      <c r="D26" s="258"/>
      <c r="E26" s="258"/>
      <c r="F26" s="258"/>
      <c r="G26" s="20">
        <v>18</v>
      </c>
      <c r="H26" s="29">
        <v>0</v>
      </c>
      <c r="I26" s="29">
        <v>0</v>
      </c>
    </row>
    <row r="27" spans="1:9" ht="12.75" customHeight="1" x14ac:dyDescent="0.2">
      <c r="A27" s="258" t="s">
        <v>229</v>
      </c>
      <c r="B27" s="258"/>
      <c r="C27" s="258"/>
      <c r="D27" s="258"/>
      <c r="E27" s="258"/>
      <c r="F27" s="258"/>
      <c r="G27" s="20">
        <v>19</v>
      </c>
      <c r="H27" s="29">
        <v>0</v>
      </c>
      <c r="I27" s="29">
        <v>0</v>
      </c>
    </row>
    <row r="28" spans="1:9" ht="12.75" customHeight="1" x14ac:dyDescent="0.2">
      <c r="A28" s="258" t="s">
        <v>230</v>
      </c>
      <c r="B28" s="258"/>
      <c r="C28" s="258"/>
      <c r="D28" s="258"/>
      <c r="E28" s="258"/>
      <c r="F28" s="258"/>
      <c r="G28" s="20">
        <v>20</v>
      </c>
      <c r="H28" s="29">
        <v>0</v>
      </c>
      <c r="I28" s="29">
        <v>0</v>
      </c>
    </row>
    <row r="29" spans="1:9" ht="24" customHeight="1" x14ac:dyDescent="0.2">
      <c r="A29" s="259" t="s">
        <v>404</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406</v>
      </c>
      <c r="B35" s="259"/>
      <c r="C35" s="259"/>
      <c r="D35" s="259"/>
      <c r="E35" s="259"/>
      <c r="F35" s="259"/>
      <c r="G35" s="112">
        <v>27</v>
      </c>
      <c r="H35" s="116">
        <f>SUM(H30:H34)</f>
        <v>0</v>
      </c>
      <c r="I35" s="116">
        <f>SUM(I30:I34)</f>
        <v>0</v>
      </c>
    </row>
    <row r="36" spans="1:9" ht="28.15" customHeight="1" x14ac:dyDescent="0.2">
      <c r="A36" s="264" t="s">
        <v>407</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29">
        <v>0</v>
      </c>
      <c r="I39" s="29">
        <v>0</v>
      </c>
    </row>
    <row r="40" spans="1:9" ht="12.75" customHeight="1" x14ac:dyDescent="0.2">
      <c r="A40" s="257" t="s">
        <v>237</v>
      </c>
      <c r="B40" s="257"/>
      <c r="C40" s="257"/>
      <c r="D40" s="257"/>
      <c r="E40" s="257"/>
      <c r="F40" s="257"/>
      <c r="G40" s="21">
        <v>31</v>
      </c>
      <c r="H40" s="29">
        <v>0</v>
      </c>
      <c r="I40" s="29">
        <v>0</v>
      </c>
    </row>
    <row r="41" spans="1:9" ht="12.75" customHeight="1" x14ac:dyDescent="0.2">
      <c r="A41" s="257" t="s">
        <v>238</v>
      </c>
      <c r="B41" s="257"/>
      <c r="C41" s="257"/>
      <c r="D41" s="257"/>
      <c r="E41" s="257"/>
      <c r="F41" s="257"/>
      <c r="G41" s="21">
        <v>32</v>
      </c>
      <c r="H41" s="29">
        <v>0</v>
      </c>
      <c r="I41" s="29">
        <v>0</v>
      </c>
    </row>
    <row r="42" spans="1:9" ht="25.9" customHeight="1" x14ac:dyDescent="0.2">
      <c r="A42" s="259" t="s">
        <v>408</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409</v>
      </c>
      <c r="B48" s="259"/>
      <c r="C48" s="259"/>
      <c r="D48" s="259"/>
      <c r="E48" s="259"/>
      <c r="F48" s="259"/>
      <c r="G48" s="112">
        <v>39</v>
      </c>
      <c r="H48" s="116">
        <f>H47+H46+H45+H44+H43</f>
        <v>0</v>
      </c>
      <c r="I48" s="116">
        <f>I47+I46+I45+I44+I43</f>
        <v>0</v>
      </c>
    </row>
    <row r="49" spans="1:9" ht="25.9" customHeight="1" x14ac:dyDescent="0.2">
      <c r="A49" s="270" t="s">
        <v>444</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410</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4" zoomScale="80" zoomScaleNormal="100" zoomScaleSheetLayoutView="80" workbookViewId="0">
      <selection activeCell="Y59" sqref="Y59"/>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44562</v>
      </c>
      <c r="F2" s="4" t="s">
        <v>0</v>
      </c>
      <c r="G2" s="9">
        <v>44834</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113504000</v>
      </c>
      <c r="I7" s="41">
        <v>5385620</v>
      </c>
      <c r="J7" s="41">
        <v>7521201</v>
      </c>
      <c r="K7" s="41">
        <v>0</v>
      </c>
      <c r="L7" s="41">
        <v>0</v>
      </c>
      <c r="M7" s="41">
        <v>0</v>
      </c>
      <c r="N7" s="41">
        <v>0</v>
      </c>
      <c r="O7" s="41">
        <v>0</v>
      </c>
      <c r="P7" s="41">
        <v>0</v>
      </c>
      <c r="Q7" s="41">
        <v>0</v>
      </c>
      <c r="R7" s="41">
        <v>0</v>
      </c>
      <c r="S7" s="41">
        <v>0</v>
      </c>
      <c r="T7" s="41">
        <v>0</v>
      </c>
      <c r="U7" s="41">
        <v>-38165841</v>
      </c>
      <c r="V7" s="41">
        <v>40832935</v>
      </c>
      <c r="W7" s="42">
        <f>H7+I7+J7+K7-L7+M7+N7+O7+P7+Q7+R7+U7+V7</f>
        <v>129077915</v>
      </c>
      <c r="X7" s="41">
        <v>4425854</v>
      </c>
      <c r="Y7" s="42">
        <f>W7+X7</f>
        <v>133503769</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-38165841</v>
      </c>
      <c r="V10" s="42">
        <f t="shared" si="2"/>
        <v>40832935</v>
      </c>
      <c r="W10" s="42">
        <f t="shared" si="2"/>
        <v>129077915</v>
      </c>
      <c r="X10" s="42">
        <f t="shared" si="2"/>
        <v>4425854</v>
      </c>
      <c r="Y10" s="42">
        <f t="shared" si="2"/>
        <v>133503769</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1139996</v>
      </c>
      <c r="W11" s="42">
        <f t="shared" ref="W11:W29" si="3">H11+I11+J11+K11-L11+M11+N11+O11+P11+Q11+R11+U11+V11+S11+T11</f>
        <v>1139996</v>
      </c>
      <c r="X11" s="41">
        <v>1274811</v>
      </c>
      <c r="Y11" s="42">
        <f t="shared" ref="Y11:Y29" si="4">W11+X11</f>
        <v>2414807</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-3481018</v>
      </c>
      <c r="V19" s="41">
        <v>0</v>
      </c>
      <c r="W19" s="42">
        <f t="shared" si="3"/>
        <v>-3481018</v>
      </c>
      <c r="X19" s="41">
        <v>213973</v>
      </c>
      <c r="Y19" s="42">
        <f t="shared" si="4"/>
        <v>-3267045</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40832935</v>
      </c>
      <c r="V28" s="41">
        <v>-40832935</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426</v>
      </c>
      <c r="B30" s="296"/>
      <c r="C30" s="296"/>
      <c r="D30" s="296"/>
      <c r="E30" s="296"/>
      <c r="F30" s="296"/>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-813924</v>
      </c>
      <c r="V30" s="44">
        <f t="shared" si="5"/>
        <v>1139996</v>
      </c>
      <c r="W30" s="44">
        <f t="shared" si="5"/>
        <v>126736893</v>
      </c>
      <c r="X30" s="44">
        <f t="shared" si="5"/>
        <v>5914638</v>
      </c>
      <c r="Y30" s="44">
        <f t="shared" si="5"/>
        <v>132651531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-3481018</v>
      </c>
      <c r="V32" s="42">
        <f t="shared" si="6"/>
        <v>0</v>
      </c>
      <c r="W32" s="42">
        <f t="shared" si="6"/>
        <v>-3481018</v>
      </c>
      <c r="X32" s="42">
        <f t="shared" si="6"/>
        <v>213973</v>
      </c>
      <c r="Y32" s="42">
        <f t="shared" si="6"/>
        <v>-3267045</v>
      </c>
    </row>
    <row r="33" spans="1:25" ht="31.5" customHeight="1" x14ac:dyDescent="0.2">
      <c r="A33" s="299" t="s">
        <v>427</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-3481018</v>
      </c>
      <c r="V33" s="42">
        <f t="shared" si="8"/>
        <v>1139996</v>
      </c>
      <c r="W33" s="42">
        <f t="shared" si="8"/>
        <v>-2341022</v>
      </c>
      <c r="X33" s="42">
        <f t="shared" si="8"/>
        <v>1488784</v>
      </c>
      <c r="Y33" s="42">
        <f t="shared" si="8"/>
        <v>-852238</v>
      </c>
    </row>
    <row r="34" spans="1:25" ht="30.75" customHeight="1" x14ac:dyDescent="0.2">
      <c r="A34" s="300" t="s">
        <v>428</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40832935</v>
      </c>
      <c r="V34" s="44">
        <f t="shared" si="10"/>
        <v>-40832935</v>
      </c>
      <c r="W34" s="44">
        <f t="shared" si="10"/>
        <v>0</v>
      </c>
      <c r="X34" s="44">
        <f t="shared" si="10"/>
        <v>0</v>
      </c>
      <c r="Y34" s="44">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113504000</v>
      </c>
      <c r="I36" s="41">
        <v>5385620</v>
      </c>
      <c r="J36" s="41">
        <v>7521201</v>
      </c>
      <c r="K36" s="41">
        <v>0</v>
      </c>
      <c r="L36" s="41">
        <v>0</v>
      </c>
      <c r="M36" s="41">
        <v>0</v>
      </c>
      <c r="N36" s="41">
        <v>0</v>
      </c>
      <c r="O36" s="41">
        <v>0</v>
      </c>
      <c r="P36" s="41">
        <v>0</v>
      </c>
      <c r="Q36" s="41">
        <v>0</v>
      </c>
      <c r="R36" s="41">
        <v>0</v>
      </c>
      <c r="S36" s="41">
        <v>0</v>
      </c>
      <c r="T36" s="41">
        <v>0</v>
      </c>
      <c r="U36" s="41">
        <v>-813924</v>
      </c>
      <c r="V36" s="41">
        <v>1139996</v>
      </c>
      <c r="W36" s="45">
        <f>H36+I36+J36+K36-L36+M36+N36+O36+P36+Q36+R36+U36+V36+S36+T36</f>
        <v>126736893</v>
      </c>
      <c r="X36" s="41">
        <v>5914638</v>
      </c>
      <c r="Y36" s="45">
        <f t="shared" ref="Y36:Y38" si="12">W36+X36</f>
        <v>132651531</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429</v>
      </c>
      <c r="B39" s="279"/>
      <c r="C39" s="279"/>
      <c r="D39" s="279"/>
      <c r="E39" s="279"/>
      <c r="F39" s="279"/>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-813924</v>
      </c>
      <c r="V39" s="42">
        <f t="shared" si="14"/>
        <v>1139996</v>
      </c>
      <c r="W39" s="42">
        <f t="shared" si="14"/>
        <v>126736893</v>
      </c>
      <c r="X39" s="42">
        <f t="shared" si="14"/>
        <v>5914638</v>
      </c>
      <c r="Y39" s="42">
        <f t="shared" si="14"/>
        <v>132651531</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4565376</v>
      </c>
      <c r="W40" s="45">
        <f t="shared" ref="W40:W58" si="15">H40+I40+J40+K40-L40+M40+N40+O40+P40+Q40+R40+U40+V40+S40+T40</f>
        <v>4565376</v>
      </c>
      <c r="X40" s="41">
        <v>1957104</v>
      </c>
      <c r="Y40" s="45">
        <f t="shared" ref="Y40:Y58" si="16">W40+X40</f>
        <v>6522480</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696997</v>
      </c>
      <c r="V57" s="41">
        <v>-1139996</v>
      </c>
      <c r="W57" s="45">
        <f t="shared" si="15"/>
        <v>-442999</v>
      </c>
      <c r="X57" s="41">
        <v>-5914638</v>
      </c>
      <c r="Y57" s="45">
        <f t="shared" si="16"/>
        <v>-6357637</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432</v>
      </c>
      <c r="B59" s="296"/>
      <c r="C59" s="296"/>
      <c r="D59" s="296"/>
      <c r="E59" s="296"/>
      <c r="F59" s="296"/>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-116927</v>
      </c>
      <c r="V59" s="44">
        <f t="shared" si="17"/>
        <v>4565376</v>
      </c>
      <c r="W59" s="44">
        <f t="shared" si="17"/>
        <v>130859270</v>
      </c>
      <c r="X59" s="44">
        <f t="shared" si="17"/>
        <v>1957104</v>
      </c>
      <c r="Y59" s="44">
        <f t="shared" si="17"/>
        <v>132816374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433</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434</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4565376</v>
      </c>
      <c r="W62" s="45">
        <f t="shared" si="20"/>
        <v>4565376</v>
      </c>
      <c r="X62" s="45">
        <f t="shared" si="20"/>
        <v>1957104</v>
      </c>
      <c r="Y62" s="45">
        <f t="shared" si="20"/>
        <v>6522480</v>
      </c>
    </row>
    <row r="63" spans="1:25" ht="29.25" customHeight="1" x14ac:dyDescent="0.2">
      <c r="A63" s="300" t="s">
        <v>435</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696997</v>
      </c>
      <c r="V63" s="46">
        <f t="shared" si="22"/>
        <v>-1139996</v>
      </c>
      <c r="W63" s="46">
        <f t="shared" si="22"/>
        <v>-442999</v>
      </c>
      <c r="X63" s="46">
        <f t="shared" si="22"/>
        <v>-5914638</v>
      </c>
      <c r="Y63" s="46">
        <f t="shared" si="22"/>
        <v>-6357637</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66" zoomScaleNormal="66" workbookViewId="0">
      <selection sqref="A1:I40"/>
    </sheetView>
  </sheetViews>
  <sheetFormatPr defaultRowHeight="12.75" x14ac:dyDescent="0.2"/>
  <cols>
    <col min="9" max="9" width="95" customWidth="1"/>
  </cols>
  <sheetData>
    <row r="1" spans="1:9"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2022-10-25T11:34:30Z</cp:lastPrinted>
  <dcterms:created xsi:type="dcterms:W3CDTF">2008-10-17T11:51:54Z</dcterms:created>
  <dcterms:modified xsi:type="dcterms:W3CDTF">2022-10-25T12:37:18Z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