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ocuments\FINANCIJSKI REZULTATI 2025\"/>
    </mc:Choice>
  </mc:AlternateContent>
  <xr:revisionPtr revIDLastSave="0" documentId="13_ncr:1_{72D3B06A-728F-4256-AD2A-E770FFB3FF47}"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3" i="18" l="1"/>
  <c r="H117" i="18"/>
  <c r="H105" i="18"/>
  <c r="H98" i="18"/>
  <c r="H94" i="18"/>
  <c r="H91" i="18"/>
  <c r="H78" i="18"/>
  <c r="H75" i="18" s="1"/>
  <c r="H60" i="18"/>
  <c r="H53" i="18"/>
  <c r="H45" i="18"/>
  <c r="H27" i="18"/>
  <c r="H17" i="18"/>
  <c r="H10" i="18"/>
  <c r="W8" i="22"/>
  <c r="W9" i="22"/>
  <c r="W7" i="22"/>
  <c r="H44" i="18" l="1"/>
  <c r="H72" i="18" s="1"/>
  <c r="H9" i="18"/>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<sst xmlns="http://schemas.openxmlformats.org/spreadsheetml/2006/main" count="536" uniqueCount="470">
  <si>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</si>
  <si>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</si>
  <si>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</si>
  <si>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</si>
  <si>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</si>
  <si>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</si>
  <si>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</si>
  <si>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</si>
  <si>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</si>
  <si>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</si>
  <si>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</si>
  <si>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</si>
  <si>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</si>
  <si>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</si>
  <si>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</si>
  <si>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</si>
  <si>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</si>
  <si>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</si>
  <si>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</si>
  <si>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</si>
  <si>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</si>
  <si>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</si>
  <si>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</si>
  <si>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</si>
  <si>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</si>
  <si>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</si>
  <si>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</si>
  <si>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</si>
  <si>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</si>
  <si>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</si>
  <si>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</si>
  <si>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</si>
  <si>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</si>
  <si>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</si>
  <si>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</si>
  <si>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</si>
  <si>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</si>
  <si>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</si>
  <si>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</si>
  <si>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</si>
  <si>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</si>
  <si>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</si>
  <si>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</si>
  <si>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</si>
  <si>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</si>
  <si>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</si>
  <si>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</si>
  <si>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</si>
  <si>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</si>
  <si>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</si>
  <si>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</si>
  <si>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</si>
  <si>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</si>
  <si>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</si>
  <si>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</si>
  <si>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</si>
  <si>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</si>
  <si>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</si>
  <si>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</si>
  <si>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</si>
  <si>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</si>
  <si>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</si>
  <si>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</si>
  <si>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</si>
  <si>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</si>
  <si>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</si>
  <si>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</si>
  <si>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</si>
  <si>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</si>
  <si>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</si>
  <si>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</si>
  <si>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</si>
  <si>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</si>
  <si>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</si>
  <si>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</si>
  <si>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</si>
  <si>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</si>
  <si>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</si>
  <si>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</si>
  <si>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</si>
  <si>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</si>
  <si>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</si>
  <si>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</si>
  <si>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</si>
  <si>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</si>
  <si>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</si>
  <si>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</si>
  <si>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</si>
  <si>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</si>
  <si>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</si>
  <si>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</si>
  <si>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</si>
  <si>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</si>
  <si>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</si>
  <si>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</si>
  <si>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</si>
  <si>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</si>
  <si>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</si>
  <si>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</si>
  <si>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</si>
  <si>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</si>
  <si>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</si>
  <si>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</si>
  <si>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</si>
  <si>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</si>
  <si>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</si>
  <si>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</si>
  <si>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</si>
  <si>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</si>
  <si>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</si>
  <si>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</si>
  <si>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</si>
  <si>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</si>
  <si>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</si>
  <si>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</si>
  <si>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</si>
  <si>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</si>
  <si>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</si>
  <si>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</si>
  <si>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</si>
  <si>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</si>
  <si>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</si>
  <si>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</si>
  <si>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</si>
  <si>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</si>
  <si>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</si>
  <si>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</si>
  <si>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</si>
  <si>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</si>
  <si>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</si>
  <si>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</si>
  <si>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</si>
  <si>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</si>
  <si>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</si>
  <si>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</si>
  <si>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</si>
  <si>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</si>
  <si>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</si>
  <si>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</si>
  <si>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</si>
  <si>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</si>
  <si>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</si>
  <si>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</si>
  <si>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</si>
  <si>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</si>
  <si>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</si>
  <si>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</si>
  <si>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</si>
  <si>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</si>
  <si>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</si>
  <si>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</si>
  <si>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</si>
  <si>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</si>
  <si>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</si>
  <si>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</si>
  <si>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</si>
  <si>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</si>
  <si>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</si>
  <si>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</si>
  <si>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</si>
  <si>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</si>
  <si>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</si>
  <si>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</si>
  <si>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</si>
  <si>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</si>
  <si>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</si>
  <si>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</si>
  <si>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</si>
  <si>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</si>
  <si>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</si>
  <si>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</si>
  <si>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</si>
  <si>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</si>
  <si>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</si>
  <si>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</si>
  <si>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</si>
  <si>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</si>
  <si>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</si>
  <si>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</si>
  <si>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</si>
  <si>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</si>
  <si>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</si>
  <si>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</si>
  <si>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</si>
  <si>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</si>
  <si>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</si>
  <si>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</si>
  <si>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</si>
  <si>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</si>
  <si>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</si>
  <si>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</si>
  <si>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</si>
  <si>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</si>
  <si>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</si>
  <si>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</si>
  <si>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</si>
  <si>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</si>
  <si>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</si>
  <si>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</si>
  <si>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</si>
  <si>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</si>
  <si>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</si>
  <si>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</si>
  <si>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</si>
  <si>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</si>
  <si>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</si>
  <si>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</si>
  <si>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</si>
  <si>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</si>
  <si>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</si>
  <si>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</si>
  <si>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</si>
  <si>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</si>
  <si>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</si>
  <si>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</si>
  <si>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</si>
  <si>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</si>
  <si>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</si>
  <si>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</si>
  <si>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</si>
  <si>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</si>
  <si>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</si>
  <si>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</si>
  <si>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</si>
  <si>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</si>
  <si>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</si>
  <si>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</si>
  <si>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</si>
  <si>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</si>
  <si>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</si>
  <si>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</si>
  <si>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</si>
  <si>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</si>
  <si>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</si>
  <si>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</si>
  <si>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</si>
  <si>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</si>
  <si>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</si>
  <si>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</si>
  <si>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</si>
  <si>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</si>
  <si>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</si>
  <si>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</si>
  <si>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</si>
  <si>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</si>
  <si>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</si>
  <si>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</si>
  <si>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</si>
  <si>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</si>
  <si>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</si>
  <si>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</si>
  <si>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</si>
  <si>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</si>
  <si>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</si>
  <si>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</si>
  <si>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</si>
  <si>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</si>
  <si>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</si>
  <si>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</si>
  <si>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</si>
  <si>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</si>
  <si>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</si>
  <si>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</si>
  <si>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</si>
  <si>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</si>
  <si>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</si>
  <si>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</si>
  <si>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</si>
  <si>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</si>
  <si>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</si>
  <si>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</si>
  <si>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</si>
  <si>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</si>
  <si>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</si>
  <si>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</si>
  <si>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</si>
  <si>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</si>
  <si>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</si>
  <si>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</si>
  <si>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</si>
  <si>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</si>
  <si>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</si>
  <si>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</si>
  <si>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</si>
  <si>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</si>
  <si>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</si>
  <si>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</si>
  <si>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</si>
  <si>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</si>
  <si>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</si>
  <si>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</si>
  <si>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</si>
  <si>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</si>
  <si>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</si>
  <si>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</si>
  <si>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</si>
  <si>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</si>
  <si>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</si>
  <si>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</si>
  <si>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</si>
  <si>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</si>
  <si>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</si>
  <si>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</si>
  <si>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</si>
  <si>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</si>
  <si>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</si>
  <si>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</si>
  <si>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</si>
  <si>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</si>
  <si>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</si>
  <si>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</si>
  <si>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</si>
  <si>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</si>
  <si>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</si>
  <si>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</si>
  <si>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</si>
  <si>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</si>
  <si>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</si>
  <si>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</si>
  <si>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</si>
  <si>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</si>
  <si>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</si>
  <si>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</si>
  <si>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</si>
  <si>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</si>
  <si>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</si>
  <si>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</si>
  <si>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</si>
  <si>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</si>
  <si>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</si>
  <si>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</si>
  <si>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</si>
  <si>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</si>
  <si>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</si>
  <si>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</si>
  <si>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</si>
  <si>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</si>
  <si>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</si>
  <si>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</si>
  <si>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</si>
  <si>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</si>
  <si>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</si>
  <si>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</si>
  <si>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</si>
  <si>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</si>
  <si>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</si>
  <si>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</si>
  <si>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</si>
  <si>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</si>
  <si>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</si>
  <si>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</si>
  <si>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</si>
  <si>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</si>
  <si>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</si>
  <si>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</si>
  <si>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</si>
  <si>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</si>
  <si>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</si>
  <si>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</si>
  <si>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</si>
  <si>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</si>
  <si>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</si>
  <si>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</si>
  <si>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</si>
  <si>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</si>
  <si>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</si>
  <si>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</si>
  <si>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</si>
  <si>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</si>
  <si>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</si>
  <si>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</si>
  <si>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</si>
  <si>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</si>
  <si>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</si>
  <si>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</si>
  <si>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</si>
  <si>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</si>
  <si>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</si>
  <si>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</si>
  <si>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</si>
  <si>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</si>
  <si>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</si>
  <si>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</si>
  <si>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</si>
  <si>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</si>
  <si>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</si>
  <si>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</si>
  <si>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</si>
  <si>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</si>
  <si>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</si>
  <si>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</si>
  <si>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</si>
  <si>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</si>
  <si>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</si>
  <si>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</si>
  <si>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</si>
  <si>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</si>
  <si>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</si>
  <si>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</si>
  <si>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</si>
  <si>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</si>
  <si>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</si>
  <si>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</si>
  <si>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</si>
  <si>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</si>
  <si>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</si>
  <si>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</si>
  <si>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</si>
  <si>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</si>
  <si>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</si>
  <si>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</si>
  <si>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</si>
  <si>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</si>
  <si>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</si>
  <si>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</si>
  <si>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</si>
  <si>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</si>
  <si>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</si>
  <si>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</si>
  <si>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</si>
  <si>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</si>
  <si>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</si>
  <si>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</si>
  <si>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</si>
  <si>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</si>
  <si>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</si>
  <si>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</si>
  <si>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</si>
  <si>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</si>
  <si>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</si>
  <si>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</si>
  <si>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</si>
  <si>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</si>
  <si>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</si>
  <si>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</si>
  <si>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</si>
  <si>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</si>
  <si>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</si>
  <si>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</si>
  <si>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</si>
  <si>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</si>
  <si>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</si>
  <si>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</si>
  <si>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</si>
  <si>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</si>
  <si>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</si>
  <si>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</si>
  <si>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</si>
  <si>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</si>
  <si>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</si>
  <si>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</si>
  <si>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</si>
  <si>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</si>
  <si>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</si>
  <si>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</si>
  <si>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</si>
  <si>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</si>
  <si>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</si>
  <si>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</si>
  <si>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</si>
  <si>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 ZAGREBAČKE PEKARNE KLARA d.d.</t>
  </si>
  <si>
    <t>Obveznik: ZAGREBAČKE PEKARNE KLARA  D.D.</t>
  </si>
  <si>
    <t>Obveznik: ZAGREBAČKE PEKARNE KLARA D.D.</t>
  </si>
  <si>
    <t>u razdoblju 01.01.2024 do 31.03.2024</t>
  </si>
  <si>
    <t> 31.03.2025</t>
  </si>
  <si>
    <t>GORAN KONČAR</t>
  </si>
  <si>
    <t>DELOITTE D.O.O.</t>
  </si>
  <si>
    <t xml:space="preserve">stanje na dan 31.03.2025 </t>
  </si>
  <si>
    <t>u razdoblju 01.01.2025 do 31.03.2025</t>
  </si>
  <si>
    <r>
      <t>BILJEŠKE UZ FINANCIJSKE IZVJEŠTAJE - TFI
(koji se sastavljaju za tromjesečna razdoblja)
Naziv izdavatelja:   ZAGREBAČKE PEKARNE KLARA D.D.
OIB:   76842508189
Izvještajno razdoblje: 01.01.2025-31.03.2025.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7"/>
        <rFont val="Arial"/>
        <family val="2"/>
        <charset val="238"/>
      </rPr>
      <t xml:space="preserve">U promatranom tromjesječu  nema većih promjena u odnosu na zadnju poslovnu godinu. </t>
    </r>
    <r>
      <rPr>
        <sz val="7"/>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se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  2.347.860  eura dugoročnih kredita , osiguranje plaćanja su hipoteke na nekretninama. 
6. prosječan broj zaposlenih tijekom tekućeg razdoblja . Prosječno je zaposleno 488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.U prvom kvartalu je promjenjena vlasnička struktura.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.Čakovečki mlinovi d.d.,Čakovec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</si>
</sst>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7"/>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3"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7" t="s">
        <v>0</v>
      </c>
      <c r="H4" s="184" t="s">
        <v>464</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328</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v>191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448</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449</v>
      </c>
      <c r="D15" s="168"/>
      <c r="E15" s="172"/>
      <c r="F15" s="163"/>
      <c r="G15" s="114" t="s">
        <v>332</v>
      </c>
      <c r="H15" s="148" t="s">
        <v>450</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333</v>
      </c>
      <c r="C17" s="167" t="s">
        <v>451</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452</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10020</v>
      </c>
      <c r="D21" s="149"/>
      <c r="E21" s="138"/>
      <c r="F21" s="138"/>
      <c r="G21" s="139" t="s">
        <v>453</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454</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455</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456</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483</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335</v>
      </c>
      <c r="D31" s="160" t="s">
        <v>334</v>
      </c>
      <c r="E31" s="146"/>
      <c r="F31" s="146"/>
      <c r="G31" s="146"/>
      <c r="H31" s="111"/>
      <c r="I31" s="122" t="s">
        <v>335</v>
      </c>
      <c r="J31" s="123" t="s">
        <v>336</v>
      </c>
    </row>
    <row r="32" spans="1:10" x14ac:dyDescent="0.25">
      <c r="A32" s="161"/>
      <c r="B32" s="162"/>
      <c r="C32" s="124"/>
      <c r="D32" s="97"/>
      <c r="E32" s="163"/>
      <c r="F32" s="163"/>
      <c r="G32" s="163"/>
      <c r="H32" s="163"/>
      <c r="I32" s="120"/>
      <c r="J32" s="121"/>
    </row>
    <row r="33" spans="1:10" x14ac:dyDescent="0.25">
      <c r="A33" s="161" t="s">
        <v>326</v>
      </c>
      <c r="B33" s="162"/>
      <c r="C33" s="40" t="s">
        <v>338</v>
      </c>
      <c r="D33" s="160" t="s">
        <v>337</v>
      </c>
      <c r="E33" s="146"/>
      <c r="F33" s="146"/>
      <c r="G33" s="146"/>
      <c r="H33" s="117"/>
      <c r="I33" s="122" t="s">
        <v>338</v>
      </c>
      <c r="J33" s="123" t="s">
        <v>339</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340</v>
      </c>
    </row>
    <row r="49" spans="1:10" x14ac:dyDescent="0.25">
      <c r="A49" s="126"/>
      <c r="B49" s="118"/>
      <c r="C49" s="118"/>
      <c r="D49" s="111"/>
      <c r="E49" s="138"/>
      <c r="F49" s="138"/>
      <c r="G49" s="152"/>
      <c r="H49" s="152"/>
      <c r="I49" s="111"/>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457</v>
      </c>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t="s">
        <v>458</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t="s">
        <v>459</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344</v>
      </c>
      <c r="B58" s="132"/>
      <c r="C58" s="133" t="s">
        <v>466</v>
      </c>
      <c r="D58" s="134"/>
      <c r="E58" s="134"/>
      <c r="F58" s="134"/>
      <c r="G58" s="134"/>
      <c r="H58" s="134"/>
      <c r="I58" s="134"/>
      <c r="J58" s="135"/>
    </row>
    <row r="59" spans="1:10" ht="14.45" customHeight="1" x14ac:dyDescent="0.25">
      <c r="A59" s="110"/>
      <c r="B59" s="111"/>
      <c r="C59" s="136" t="s">
        <v>345</v>
      </c>
      <c r="D59" s="136"/>
      <c r="E59" s="136"/>
      <c r="F59" s="136"/>
      <c r="G59" s="111"/>
      <c r="H59" s="111"/>
      <c r="I59" s="111"/>
      <c r="J59" s="113"/>
    </row>
    <row r="60" spans="1:10" x14ac:dyDescent="0.25">
      <c r="A60" s="131" t="s">
        <v>346</v>
      </c>
      <c r="B60" s="132"/>
      <c r="C60" s="133" t="s">
        <v>465</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5" zoomScale="110" zoomScaleNormal="100" zoomScaleSheetLayoutView="110" workbookViewId="0">
      <selection activeCell="K132" sqref="K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23562684</v>
      </c>
      <c r="I9" s="82">
        <f>I10+I17+I27+I38+I43</f>
        <v>23406355</v>
      </c>
    </row>
    <row r="10" spans="1:9" ht="12.75" customHeight="1" x14ac:dyDescent="0.2">
      <c r="A10" s="194" t="s">
        <v>5</v>
      </c>
      <c r="B10" s="194"/>
      <c r="C10" s="194"/>
      <c r="D10" s="194"/>
      <c r="E10" s="194"/>
      <c r="F10" s="194"/>
      <c r="G10" s="12">
        <v>3</v>
      </c>
      <c r="H10" s="82">
        <f>H11+H12+H13+H14+H15+H16</f>
        <v>45559</v>
      </c>
      <c r="I10" s="82">
        <f>I11+I12+I13+I14+I15+I16</f>
        <v>39346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45559</v>
      </c>
      <c r="I12" s="18">
        <v>39346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19912641</v>
      </c>
      <c r="I17" s="82">
        <f>I18+I19+I20+I21+I22+I23+I24+I25+I26</f>
        <v>19762525</v>
      </c>
    </row>
    <row r="18" spans="1:9" ht="12.75" customHeight="1" x14ac:dyDescent="0.2">
      <c r="A18" s="190" t="s">
        <v>13</v>
      </c>
      <c r="B18" s="190"/>
      <c r="C18" s="190"/>
      <c r="D18" s="190"/>
      <c r="E18" s="190"/>
      <c r="F18" s="190"/>
      <c r="G18" s="11">
        <v>11</v>
      </c>
      <c r="H18" s="18">
        <v>4851461</v>
      </c>
      <c r="I18" s="18">
        <v>4851461</v>
      </c>
    </row>
    <row r="19" spans="1:9" ht="12.75" customHeight="1" x14ac:dyDescent="0.2">
      <c r="A19" s="190" t="s">
        <v>14</v>
      </c>
      <c r="B19" s="190"/>
      <c r="C19" s="190"/>
      <c r="D19" s="190"/>
      <c r="E19" s="190"/>
      <c r="F19" s="190"/>
      <c r="G19" s="11">
        <v>12</v>
      </c>
      <c r="H19" s="18">
        <v>6350141</v>
      </c>
      <c r="I19" s="18">
        <v>6134705</v>
      </c>
    </row>
    <row r="20" spans="1:9" ht="12.75" customHeight="1" x14ac:dyDescent="0.2">
      <c r="A20" s="190" t="s">
        <v>15</v>
      </c>
      <c r="B20" s="190"/>
      <c r="C20" s="190"/>
      <c r="D20" s="190"/>
      <c r="E20" s="190"/>
      <c r="F20" s="190"/>
      <c r="G20" s="11">
        <v>13</v>
      </c>
      <c r="H20" s="18">
        <v>6382832</v>
      </c>
      <c r="I20" s="18">
        <v>6152034</v>
      </c>
    </row>
    <row r="21" spans="1:9" ht="12.75" customHeight="1" x14ac:dyDescent="0.2">
      <c r="A21" s="190" t="s">
        <v>16</v>
      </c>
      <c r="B21" s="190"/>
      <c r="C21" s="190"/>
      <c r="D21" s="190"/>
      <c r="E21" s="190"/>
      <c r="F21" s="190"/>
      <c r="G21" s="11">
        <v>14</v>
      </c>
      <c r="H21" s="18">
        <v>612956</v>
      </c>
      <c r="I21" s="18">
        <v>657713</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423521</v>
      </c>
      <c r="I23" s="18">
        <v>24320</v>
      </c>
    </row>
    <row r="24" spans="1:9" ht="12.75" customHeight="1" x14ac:dyDescent="0.2">
      <c r="A24" s="190" t="s">
        <v>19</v>
      </c>
      <c r="B24" s="190"/>
      <c r="C24" s="190"/>
      <c r="D24" s="190"/>
      <c r="E24" s="190"/>
      <c r="F24" s="190"/>
      <c r="G24" s="11">
        <v>17</v>
      </c>
      <c r="H24" s="18">
        <v>1272624</v>
      </c>
      <c r="I24" s="18">
        <v>1925301</v>
      </c>
    </row>
    <row r="25" spans="1:9" ht="12.75" customHeight="1" x14ac:dyDescent="0.2">
      <c r="A25" s="190" t="s">
        <v>20</v>
      </c>
      <c r="B25" s="190"/>
      <c r="C25" s="190"/>
      <c r="D25" s="190"/>
      <c r="E25" s="190"/>
      <c r="F25" s="190"/>
      <c r="G25" s="11">
        <v>18</v>
      </c>
      <c r="H25" s="18">
        <v>19106</v>
      </c>
      <c r="I25" s="18">
        <v>16991</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3604484</v>
      </c>
      <c r="I27" s="82">
        <f>SUM(I28:I37)</f>
        <v>3604484</v>
      </c>
    </row>
    <row r="28" spans="1:9" ht="12.75" customHeight="1" x14ac:dyDescent="0.2">
      <c r="A28" s="190" t="s">
        <v>23</v>
      </c>
      <c r="B28" s="190"/>
      <c r="C28" s="190"/>
      <c r="D28" s="190"/>
      <c r="E28" s="190"/>
      <c r="F28" s="190"/>
      <c r="G28" s="11">
        <v>21</v>
      </c>
      <c r="H28" s="18">
        <v>3603820</v>
      </c>
      <c r="I28" s="18">
        <v>3603820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664</v>
      </c>
      <c r="I34" s="18">
        <v>664</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9699899</v>
      </c>
      <c r="I44" s="82">
        <f>I45+I53+I60+I70</f>
        <v>9296630</v>
      </c>
    </row>
    <row r="45" spans="1:9" ht="12.75" customHeight="1" x14ac:dyDescent="0.2">
      <c r="A45" s="194" t="s">
        <v>39</v>
      </c>
      <c r="B45" s="194"/>
      <c r="C45" s="194"/>
      <c r="D45" s="194"/>
      <c r="E45" s="194"/>
      <c r="F45" s="194"/>
      <c r="G45" s="12">
        <v>38</v>
      </c>
      <c r="H45" s="82">
        <f>SUM(H46:H52)</f>
        <v>3284000</v>
      </c>
      <c r="I45" s="82">
        <f>SUM(I46:I52)</f>
        <v>3471652</v>
      </c>
    </row>
    <row r="46" spans="1:9" ht="12.75" customHeight="1" x14ac:dyDescent="0.2">
      <c r="A46" s="190" t="s">
        <v>40</v>
      </c>
      <c r="B46" s="190"/>
      <c r="C46" s="190"/>
      <c r="D46" s="190"/>
      <c r="E46" s="190"/>
      <c r="F46" s="190"/>
      <c r="G46" s="11">
        <v>39</v>
      </c>
      <c r="H46" s="18">
        <v>886844</v>
      </c>
      <c r="I46" s="18">
        <v>765727</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411317</v>
      </c>
      <c r="I48" s="18">
        <v>748083</v>
      </c>
    </row>
    <row r="49" spans="1:9" ht="12.75" customHeight="1" x14ac:dyDescent="0.2">
      <c r="A49" s="190" t="s">
        <v>43</v>
      </c>
      <c r="B49" s="190"/>
      <c r="C49" s="190"/>
      <c r="D49" s="190"/>
      <c r="E49" s="190"/>
      <c r="F49" s="190"/>
      <c r="G49" s="11">
        <v>42</v>
      </c>
      <c r="H49" s="18">
        <v>617668</v>
      </c>
      <c r="I49" s="18">
        <v>589671</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1368171</v>
      </c>
      <c r="I51" s="18">
        <v>1368171</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5008062</v>
      </c>
      <c r="I53" s="82">
        <f>SUM(I54:I59)</f>
        <v>5132899</v>
      </c>
    </row>
    <row r="54" spans="1:9" ht="12.75" customHeight="1" x14ac:dyDescent="0.2">
      <c r="A54" s="190" t="s">
        <v>48</v>
      </c>
      <c r="B54" s="190"/>
      <c r="C54" s="190"/>
      <c r="D54" s="190"/>
      <c r="E54" s="190"/>
      <c r="F54" s="190"/>
      <c r="G54" s="11">
        <v>47</v>
      </c>
      <c r="H54" s="18">
        <v>572429</v>
      </c>
      <c r="I54" s="18">
        <v>684821</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4282104</v>
      </c>
      <c r="I56" s="18">
        <v>4379752</v>
      </c>
    </row>
    <row r="57" spans="1:9" ht="12.75" customHeight="1" x14ac:dyDescent="0.2">
      <c r="A57" s="190" t="s">
        <v>51</v>
      </c>
      <c r="B57" s="190"/>
      <c r="C57" s="190"/>
      <c r="D57" s="190"/>
      <c r="E57" s="190"/>
      <c r="F57" s="190"/>
      <c r="G57" s="11">
        <v>50</v>
      </c>
      <c r="H57" s="18">
        <v>3378</v>
      </c>
      <c r="I57" s="18">
        <v>3248</v>
      </c>
    </row>
    <row r="58" spans="1:9" ht="12.75" customHeight="1" x14ac:dyDescent="0.2">
      <c r="A58" s="190" t="s">
        <v>52</v>
      </c>
      <c r="B58" s="190"/>
      <c r="C58" s="190"/>
      <c r="D58" s="190"/>
      <c r="E58" s="190"/>
      <c r="F58" s="190"/>
      <c r="G58" s="11">
        <v>51</v>
      </c>
      <c r="H58" s="18">
        <v>150151</v>
      </c>
      <c r="I58" s="18">
        <v>65078</v>
      </c>
    </row>
    <row r="59" spans="1:9" ht="12.75" customHeight="1" x14ac:dyDescent="0.2">
      <c r="A59" s="190" t="s">
        <v>53</v>
      </c>
      <c r="B59" s="190"/>
      <c r="C59" s="190"/>
      <c r="D59" s="190"/>
      <c r="E59" s="190"/>
      <c r="F59" s="190"/>
      <c r="G59" s="11">
        <v>52</v>
      </c>
      <c r="H59" s="18">
        <v>0</v>
      </c>
      <c r="I59" s="18">
        <v>0</v>
      </c>
    </row>
    <row r="60" spans="1:9" ht="12.75" customHeight="1" x14ac:dyDescent="0.2">
      <c r="A60" s="194" t="s">
        <v>54</v>
      </c>
      <c r="B60" s="194"/>
      <c r="C60" s="194"/>
      <c r="D60" s="194"/>
      <c r="E60" s="194"/>
      <c r="F60" s="194"/>
      <c r="G60" s="12">
        <v>53</v>
      </c>
      <c r="H60" s="82">
        <f>SUM(H61:H69)</f>
        <v>328818</v>
      </c>
      <c r="I60" s="82">
        <f>SUM(I61:I69)</f>
        <v>612035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328818</v>
      </c>
      <c r="I68" s="18">
        <v>612035</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1079019</v>
      </c>
      <c r="I70" s="18">
        <v>80044</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33262583</v>
      </c>
      <c r="I72" s="82">
        <f>I8+I9+I44+I71</f>
        <v>32702985</v>
      </c>
    </row>
    <row r="73" spans="1:9" ht="12.75" customHeight="1" x14ac:dyDescent="0.2">
      <c r="A73" s="191" t="s">
        <v>59</v>
      </c>
      <c r="B73" s="191"/>
      <c r="C73" s="191"/>
      <c r="D73" s="191"/>
      <c r="E73" s="191"/>
      <c r="F73" s="191"/>
      <c r="G73" s="11">
        <v>66</v>
      </c>
      <c r="H73" s="18">
        <v>353619</v>
      </c>
      <c r="I73" s="18">
        <v>342004</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22214762</v>
      </c>
      <c r="I75" s="83">
        <f>I76+I77+I78+I84+I85+I91+I94+I97</f>
        <v>22777029</v>
      </c>
    </row>
    <row r="76" spans="1:9" ht="12.75" customHeight="1" x14ac:dyDescent="0.2">
      <c r="A76" s="190" t="s">
        <v>61</v>
      </c>
      <c r="B76" s="190"/>
      <c r="C76" s="190"/>
      <c r="D76" s="190"/>
      <c r="E76" s="190"/>
      <c r="F76" s="190"/>
      <c r="G76" s="11">
        <v>68</v>
      </c>
      <c r="H76" s="18">
        <v>15039280</v>
      </c>
      <c r="I76" s="18">
        <v>15039280</v>
      </c>
    </row>
    <row r="77" spans="1:9" ht="12.75" customHeight="1" x14ac:dyDescent="0.2">
      <c r="A77" s="190" t="s">
        <v>62</v>
      </c>
      <c r="B77" s="190"/>
      <c r="C77" s="190"/>
      <c r="D77" s="190"/>
      <c r="E77" s="190"/>
      <c r="F77" s="190"/>
      <c r="G77" s="11">
        <v>69</v>
      </c>
      <c r="H77" s="18">
        <v>714794</v>
      </c>
      <c r="I77" s="18">
        <v>714794</v>
      </c>
    </row>
    <row r="78" spans="1:9" ht="12.75" customHeight="1" x14ac:dyDescent="0.2">
      <c r="A78" s="194" t="s">
        <v>63</v>
      </c>
      <c r="B78" s="194"/>
      <c r="C78" s="194"/>
      <c r="D78" s="194"/>
      <c r="E78" s="194"/>
      <c r="F78" s="194"/>
      <c r="G78" s="12">
        <v>70</v>
      </c>
      <c r="H78" s="83">
        <f>SUM(H79:H83)</f>
        <v>1023525</v>
      </c>
      <c r="I78" s="83">
        <f>SUM(I79:I83)</f>
        <v>1023525</v>
      </c>
    </row>
    <row r="79" spans="1:9" ht="12.75" customHeight="1" x14ac:dyDescent="0.2">
      <c r="A79" s="190" t="s">
        <v>64</v>
      </c>
      <c r="B79" s="190"/>
      <c r="C79" s="190"/>
      <c r="D79" s="190"/>
      <c r="E79" s="190"/>
      <c r="F79" s="190"/>
      <c r="G79" s="11">
        <v>71</v>
      </c>
      <c r="H79" s="18">
        <v>998235</v>
      </c>
      <c r="I79" s="18">
        <v>998235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25290</v>
      </c>
      <c r="I83" s="18">
        <v>25290</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2981452</v>
      </c>
      <c r="I91" s="82">
        <f>I92-I93</f>
        <v>5437163</v>
      </c>
    </row>
    <row r="92" spans="1:9" ht="12.75" customHeight="1" x14ac:dyDescent="0.2">
      <c r="A92" s="190" t="s">
        <v>72</v>
      </c>
      <c r="B92" s="190"/>
      <c r="C92" s="190"/>
      <c r="D92" s="190"/>
      <c r="E92" s="190"/>
      <c r="F92" s="190"/>
      <c r="G92" s="11">
        <v>84</v>
      </c>
      <c r="H92" s="18">
        <v>2981452</v>
      </c>
      <c r="I92" s="18">
        <v>5437163</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2455711</v>
      </c>
      <c r="I94" s="82">
        <f>I95-I96</f>
        <v>562267</v>
      </c>
    </row>
    <row r="95" spans="1:9" ht="12.75" customHeight="1" x14ac:dyDescent="0.2">
      <c r="A95" s="190" t="s">
        <v>74</v>
      </c>
      <c r="B95" s="190"/>
      <c r="C95" s="190"/>
      <c r="D95" s="190"/>
      <c r="E95" s="190"/>
      <c r="F95" s="190"/>
      <c r="G95" s="11">
        <v>87</v>
      </c>
      <c r="H95" s="18">
        <v>2455711</v>
      </c>
      <c r="I95" s="18">
        <v>562267</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237229</v>
      </c>
      <c r="I98" s="82">
        <f>SUM(I99:I104)</f>
        <v>237229</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237229</v>
      </c>
      <c r="I101" s="18">
        <v>237229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2844029</v>
      </c>
      <c r="I105" s="82">
        <f>SUM(I106:I116)</f>
        <v>2561670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1801430</v>
      </c>
      <c r="I111" s="18">
        <v>1626429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1042599</v>
      </c>
      <c r="I115" s="18">
        <v>935241</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7966563</v>
      </c>
      <c r="I117" s="82">
        <f>SUM(I118:I131)</f>
        <v>6841422</v>
      </c>
    </row>
    <row r="118" spans="1:9" ht="12.75" customHeight="1" x14ac:dyDescent="0.2">
      <c r="A118" s="190" t="s">
        <v>83</v>
      </c>
      <c r="B118" s="190"/>
      <c r="C118" s="190"/>
      <c r="D118" s="190"/>
      <c r="E118" s="190"/>
      <c r="F118" s="190"/>
      <c r="G118" s="11">
        <v>110</v>
      </c>
      <c r="H118" s="18">
        <v>480826</v>
      </c>
      <c r="I118" s="18">
        <v>436445</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1324</v>
      </c>
      <c r="I122" s="18">
        <v>1324</v>
      </c>
    </row>
    <row r="123" spans="1:9" ht="12.75" customHeight="1" x14ac:dyDescent="0.2">
      <c r="A123" s="190" t="s">
        <v>88</v>
      </c>
      <c r="B123" s="190"/>
      <c r="C123" s="190"/>
      <c r="D123" s="190"/>
      <c r="E123" s="190"/>
      <c r="F123" s="190"/>
      <c r="G123" s="11">
        <v>115</v>
      </c>
      <c r="H123" s="18">
        <v>2519747</v>
      </c>
      <c r="I123" s="18">
        <v>2290968</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3001976</v>
      </c>
      <c r="I125" s="18">
        <v>1899040</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581506</v>
      </c>
      <c r="I127" s="18">
        <v>668048</v>
      </c>
    </row>
    <row r="128" spans="1:9" x14ac:dyDescent="0.2">
      <c r="A128" s="190" t="s">
        <v>95</v>
      </c>
      <c r="B128" s="190"/>
      <c r="C128" s="190"/>
      <c r="D128" s="190"/>
      <c r="E128" s="190"/>
      <c r="F128" s="190"/>
      <c r="G128" s="11">
        <v>120</v>
      </c>
      <c r="H128" s="18">
        <v>408585</v>
      </c>
      <c r="I128" s="18">
        <v>597346</v>
      </c>
    </row>
    <row r="129" spans="1:9" x14ac:dyDescent="0.2">
      <c r="A129" s="190" t="s">
        <v>96</v>
      </c>
      <c r="B129" s="190"/>
      <c r="C129" s="190"/>
      <c r="D129" s="190"/>
      <c r="E129" s="190"/>
      <c r="F129" s="190"/>
      <c r="G129" s="11">
        <v>121</v>
      </c>
      <c r="H129" s="18">
        <v>82</v>
      </c>
      <c r="I129" s="18">
        <v>82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972517</v>
      </c>
      <c r="I131" s="18">
        <v>948169</v>
      </c>
    </row>
    <row r="132" spans="1:9" ht="22.15" customHeight="1" x14ac:dyDescent="0.2">
      <c r="A132" s="191" t="s">
        <v>99</v>
      </c>
      <c r="B132" s="191"/>
      <c r="C132" s="191"/>
      <c r="D132" s="191"/>
      <c r="E132" s="191"/>
      <c r="F132" s="191"/>
      <c r="G132" s="11">
        <v>124</v>
      </c>
      <c r="H132" s="18">
        <v>0</v>
      </c>
      <c r="I132" s="18">
        <v>285635</v>
      </c>
    </row>
    <row r="133" spans="1:9" ht="12.75" customHeight="1" x14ac:dyDescent="0.2">
      <c r="A133" s="192" t="s">
        <v>356</v>
      </c>
      <c r="B133" s="192"/>
      <c r="C133" s="192"/>
      <c r="D133" s="192"/>
      <c r="E133" s="192"/>
      <c r="F133" s="192"/>
      <c r="G133" s="12">
        <v>125</v>
      </c>
      <c r="H133" s="82">
        <f>H75+H98+H105+H117+H132</f>
        <v>33262583</v>
      </c>
      <c r="I133" s="82">
        <f>I75+I98+I105+I117+I132</f>
        <v>32702985</v>
      </c>
    </row>
    <row r="134" spans="1:9" x14ac:dyDescent="0.2">
      <c r="A134" s="191" t="s">
        <v>100</v>
      </c>
      <c r="B134" s="191"/>
      <c r="C134" s="191"/>
      <c r="D134" s="191"/>
      <c r="E134" s="191"/>
      <c r="F134" s="191"/>
      <c r="G134" s="11">
        <v>126</v>
      </c>
      <c r="H134" s="18">
        <v>353619</v>
      </c>
      <c r="I134" s="18">
        <v>342004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7" zoomScale="75" zoomScaleNormal="75" zoomScaleSheetLayoutView="110" workbookViewId="0">
      <selection activeCell="K90" sqref="K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8720125</v>
      </c>
      <c r="I8" s="48">
        <f>SUM(I9:I13)</f>
        <v>8720125</v>
      </c>
      <c r="J8" s="48">
        <f>SUM(J9:J13)</f>
        <v>9643709</v>
      </c>
      <c r="K8" s="48">
        <f>SUM(K9:K13)</f>
        <v>9643709</v>
      </c>
    </row>
    <row r="9" spans="1:11" ht="12.75" customHeight="1" x14ac:dyDescent="0.2">
      <c r="A9" s="190" t="s">
        <v>115</v>
      </c>
      <c r="B9" s="190"/>
      <c r="C9" s="190"/>
      <c r="D9" s="190"/>
      <c r="E9" s="190"/>
      <c r="F9" s="190"/>
      <c r="G9" s="11">
        <v>2</v>
      </c>
      <c r="H9" s="49">
        <v>1408929</v>
      </c>
      <c r="I9" s="49">
        <v>1408929</v>
      </c>
      <c r="J9" s="49">
        <v>1338256</v>
      </c>
      <c r="K9" s="49">
        <v>1338256</v>
      </c>
    </row>
    <row r="10" spans="1:11" ht="12.75" customHeight="1" x14ac:dyDescent="0.2">
      <c r="A10" s="190" t="s">
        <v>116</v>
      </c>
      <c r="B10" s="190"/>
      <c r="C10" s="190"/>
      <c r="D10" s="190"/>
      <c r="E10" s="190"/>
      <c r="F10" s="190"/>
      <c r="G10" s="11">
        <v>3</v>
      </c>
      <c r="H10" s="49">
        <v>7010471</v>
      </c>
      <c r="I10" s="49">
        <v>7010471</v>
      </c>
      <c r="J10" s="49">
        <v>8054299</v>
      </c>
      <c r="K10" s="49">
        <v>8054299</v>
      </c>
    </row>
    <row r="11" spans="1:11" ht="12.75" customHeight="1" x14ac:dyDescent="0.2">
      <c r="A11" s="190" t="s">
        <v>117</v>
      </c>
      <c r="B11" s="190"/>
      <c r="C11" s="190"/>
      <c r="D11" s="190"/>
      <c r="E11" s="190"/>
      <c r="F11" s="190"/>
      <c r="G11" s="11">
        <v>4</v>
      </c>
      <c r="H11" s="49">
        <v>9225</v>
      </c>
      <c r="I11" s="49">
        <v>9225</v>
      </c>
      <c r="J11" s="49">
        <v>16743</v>
      </c>
      <c r="K11" s="49">
        <v>16743</v>
      </c>
    </row>
    <row r="12" spans="1:11" ht="12.75" customHeight="1" x14ac:dyDescent="0.2">
      <c r="A12" s="190" t="s">
        <v>118</v>
      </c>
      <c r="B12" s="190"/>
      <c r="C12" s="190"/>
      <c r="D12" s="190"/>
      <c r="E12" s="190"/>
      <c r="F12" s="190"/>
      <c r="G12" s="11">
        <v>5</v>
      </c>
      <c r="H12" s="49">
        <v>78251</v>
      </c>
      <c r="I12" s="49">
        <v>78251</v>
      </c>
      <c r="J12" s="49">
        <v>76169</v>
      </c>
      <c r="K12" s="49">
        <v>76169</v>
      </c>
    </row>
    <row r="13" spans="1:11" ht="12.75" customHeight="1" x14ac:dyDescent="0.2">
      <c r="A13" s="190" t="s">
        <v>119</v>
      </c>
      <c r="B13" s="190"/>
      <c r="C13" s="190"/>
      <c r="D13" s="190"/>
      <c r="E13" s="190"/>
      <c r="F13" s="190"/>
      <c r="G13" s="11">
        <v>6</v>
      </c>
      <c r="H13" s="49">
        <v>213249</v>
      </c>
      <c r="I13" s="49">
        <v>213249</v>
      </c>
      <c r="J13" s="49">
        <v>158242</v>
      </c>
      <c r="K13" s="49">
        <v>158242</v>
      </c>
    </row>
    <row r="14" spans="1:11" ht="12.75" customHeight="1" x14ac:dyDescent="0.2">
      <c r="A14" s="221" t="s">
        <v>358</v>
      </c>
      <c r="B14" s="221"/>
      <c r="C14" s="221"/>
      <c r="D14" s="221"/>
      <c r="E14" s="221"/>
      <c r="F14" s="221"/>
      <c r="G14" s="12">
        <v>7</v>
      </c>
      <c r="H14" s="48">
        <f>H15+H16+H20+H24+H25+H26+H29+H36</f>
        <v>8010620</v>
      </c>
      <c r="I14" s="48">
        <f>I15+I16+I20+I24+I25+I26+I29+I36</f>
        <v>8010620</v>
      </c>
      <c r="J14" s="48">
        <f>J15+J16+J20+J24+J25+J26+J29+J36</f>
        <v>9061089</v>
      </c>
      <c r="K14" s="48">
        <f>K15+K16+K20+K24+K25+K26+K29+K36</f>
        <v>9061089</v>
      </c>
    </row>
    <row r="15" spans="1:11" ht="12.75" customHeight="1" x14ac:dyDescent="0.2">
      <c r="A15" s="190" t="s">
        <v>104</v>
      </c>
      <c r="B15" s="190"/>
      <c r="C15" s="190"/>
      <c r="D15" s="190"/>
      <c r="E15" s="190"/>
      <c r="F15" s="190"/>
      <c r="G15" s="11">
        <v>8</v>
      </c>
      <c r="H15" s="49">
        <v>-120655</v>
      </c>
      <c r="I15" s="49">
        <v>-120655</v>
      </c>
      <c r="J15" s="49">
        <v>-336766</v>
      </c>
      <c r="K15" s="49">
        <v>-336766</v>
      </c>
    </row>
    <row r="16" spans="1:11" ht="12.75" customHeight="1" x14ac:dyDescent="0.2">
      <c r="A16" s="194" t="s">
        <v>438</v>
      </c>
      <c r="B16" s="194"/>
      <c r="C16" s="194"/>
      <c r="D16" s="194"/>
      <c r="E16" s="194"/>
      <c r="F16" s="194"/>
      <c r="G16" s="12">
        <v>9</v>
      </c>
      <c r="H16" s="48">
        <f>SUM(H17:H19)</f>
        <v>4769737</v>
      </c>
      <c r="I16" s="48">
        <f>SUM(I17:I19)</f>
        <v>4769737</v>
      </c>
      <c r="J16" s="48">
        <f>SUM(J17:J19)</f>
        <v>5712089</v>
      </c>
      <c r="K16" s="48">
        <f>SUM(K17:K19)</f>
        <v>5712089</v>
      </c>
    </row>
    <row r="17" spans="1:11" ht="12.75" customHeight="1" x14ac:dyDescent="0.2">
      <c r="A17" s="224" t="s">
        <v>120</v>
      </c>
      <c r="B17" s="224"/>
      <c r="C17" s="224"/>
      <c r="D17" s="224"/>
      <c r="E17" s="224"/>
      <c r="F17" s="224"/>
      <c r="G17" s="11">
        <v>10</v>
      </c>
      <c r="H17" s="49">
        <v>2477106</v>
      </c>
      <c r="I17" s="49">
        <v>2477106</v>
      </c>
      <c r="J17" s="49">
        <v>2706137</v>
      </c>
      <c r="K17" s="49">
        <v>2706137</v>
      </c>
    </row>
    <row r="18" spans="1:11" ht="12.75" customHeight="1" x14ac:dyDescent="0.2">
      <c r="A18" s="224" t="s">
        <v>121</v>
      </c>
      <c r="B18" s="224"/>
      <c r="C18" s="224"/>
      <c r="D18" s="224"/>
      <c r="E18" s="224"/>
      <c r="F18" s="224"/>
      <c r="G18" s="11">
        <v>11</v>
      </c>
      <c r="H18" s="49">
        <v>1009913</v>
      </c>
      <c r="I18" s="49">
        <v>1009913</v>
      </c>
      <c r="J18" s="49">
        <v>1171720</v>
      </c>
      <c r="K18" s="49">
        <v>1171720</v>
      </c>
    </row>
    <row r="19" spans="1:11" ht="12.75" customHeight="1" x14ac:dyDescent="0.2">
      <c r="A19" s="224" t="s">
        <v>122</v>
      </c>
      <c r="B19" s="224"/>
      <c r="C19" s="224"/>
      <c r="D19" s="224"/>
      <c r="E19" s="224"/>
      <c r="F19" s="224"/>
      <c r="G19" s="11">
        <v>12</v>
      </c>
      <c r="H19" s="49">
        <v>1282718</v>
      </c>
      <c r="I19" s="49">
        <v>1282718</v>
      </c>
      <c r="J19" s="49">
        <v>1834232</v>
      </c>
      <c r="K19" s="49">
        <v>1834232</v>
      </c>
    </row>
    <row r="20" spans="1:11" ht="12.75" customHeight="1" x14ac:dyDescent="0.2">
      <c r="A20" s="194" t="s">
        <v>439</v>
      </c>
      <c r="B20" s="194"/>
      <c r="C20" s="194"/>
      <c r="D20" s="194"/>
      <c r="E20" s="194"/>
      <c r="F20" s="194"/>
      <c r="G20" s="12">
        <v>13</v>
      </c>
      <c r="H20" s="48">
        <f>SUM(H21:H23)</f>
        <v>2355990</v>
      </c>
      <c r="I20" s="48">
        <f>SUM(I21:I23)</f>
        <v>2355990</v>
      </c>
      <c r="J20" s="48">
        <f>SUM(J21:J23)</f>
        <v>2745195</v>
      </c>
      <c r="K20" s="48">
        <f>SUM(K21:K23)</f>
        <v>2745195</v>
      </c>
    </row>
    <row r="21" spans="1:11" ht="12.75" customHeight="1" x14ac:dyDescent="0.2">
      <c r="A21" s="224" t="s">
        <v>105</v>
      </c>
      <c r="B21" s="224"/>
      <c r="C21" s="224"/>
      <c r="D21" s="224"/>
      <c r="E21" s="224"/>
      <c r="F21" s="224"/>
      <c r="G21" s="11">
        <v>14</v>
      </c>
      <c r="H21" s="49">
        <v>1469933</v>
      </c>
      <c r="I21" s="49">
        <v>1469933</v>
      </c>
      <c r="J21" s="49">
        <v>1689741</v>
      </c>
      <c r="K21" s="49">
        <v>1689741</v>
      </c>
    </row>
    <row r="22" spans="1:11" ht="12.75" customHeight="1" x14ac:dyDescent="0.2">
      <c r="A22" s="224" t="s">
        <v>106</v>
      </c>
      <c r="B22" s="224"/>
      <c r="C22" s="224"/>
      <c r="D22" s="224"/>
      <c r="E22" s="224"/>
      <c r="F22" s="224"/>
      <c r="G22" s="11">
        <v>15</v>
      </c>
      <c r="H22" s="49">
        <v>575134</v>
      </c>
      <c r="I22" s="49">
        <v>575134</v>
      </c>
      <c r="J22" s="49">
        <v>692290</v>
      </c>
      <c r="K22" s="49">
        <v>692290</v>
      </c>
    </row>
    <row r="23" spans="1:11" ht="12.75" customHeight="1" x14ac:dyDescent="0.2">
      <c r="A23" s="224" t="s">
        <v>107</v>
      </c>
      <c r="B23" s="224"/>
      <c r="C23" s="224"/>
      <c r="D23" s="224"/>
      <c r="E23" s="224"/>
      <c r="F23" s="224"/>
      <c r="G23" s="11">
        <v>16</v>
      </c>
      <c r="H23" s="49">
        <v>310923</v>
      </c>
      <c r="I23" s="49">
        <v>310923</v>
      </c>
      <c r="J23" s="49">
        <v>363164</v>
      </c>
      <c r="K23" s="49">
        <v>363164</v>
      </c>
    </row>
    <row r="24" spans="1:11" ht="12.75" customHeight="1" x14ac:dyDescent="0.2">
      <c r="A24" s="190" t="s">
        <v>108</v>
      </c>
      <c r="B24" s="190"/>
      <c r="C24" s="190"/>
      <c r="D24" s="190"/>
      <c r="E24" s="190"/>
      <c r="F24" s="190"/>
      <c r="G24" s="11">
        <v>17</v>
      </c>
      <c r="H24" s="49">
        <v>498352</v>
      </c>
      <c r="I24" s="49">
        <v>498352</v>
      </c>
      <c r="J24" s="49">
        <v>548882</v>
      </c>
      <c r="K24" s="49">
        <v>548882</v>
      </c>
    </row>
    <row r="25" spans="1:11" ht="12.75" customHeight="1" x14ac:dyDescent="0.2">
      <c r="A25" s="190" t="s">
        <v>109</v>
      </c>
      <c r="B25" s="190"/>
      <c r="C25" s="190"/>
      <c r="D25" s="190"/>
      <c r="E25" s="190"/>
      <c r="F25" s="190"/>
      <c r="G25" s="11">
        <v>18</v>
      </c>
      <c r="H25" s="49">
        <v>341684</v>
      </c>
      <c r="I25" s="49">
        <v>341684</v>
      </c>
      <c r="J25" s="49">
        <v>333915</v>
      </c>
      <c r="K25" s="49">
        <v>333915</v>
      </c>
    </row>
    <row r="26" spans="1:11" ht="12.75" customHeight="1" x14ac:dyDescent="0.2">
      <c r="A26" s="194" t="s">
        <v>440</v>
      </c>
      <c r="B26" s="194"/>
      <c r="C26" s="194"/>
      <c r="D26" s="194"/>
      <c r="E26" s="194"/>
      <c r="F26" s="194"/>
      <c r="G26" s="12">
        <v>19</v>
      </c>
      <c r="H26" s="48">
        <f>H27+H28</f>
        <v>56</v>
      </c>
      <c r="I26" s="48">
        <f>I27+I28</f>
        <v>56</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56</v>
      </c>
      <c r="I28" s="49">
        <v>56</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165456</v>
      </c>
      <c r="I36" s="49">
        <v>165456</v>
      </c>
      <c r="J36" s="49">
        <v>57774</v>
      </c>
      <c r="K36" s="49">
        <v>57774</v>
      </c>
    </row>
    <row r="37" spans="1:11" ht="12.75" customHeight="1" x14ac:dyDescent="0.2">
      <c r="A37" s="221" t="s">
        <v>359</v>
      </c>
      <c r="B37" s="221"/>
      <c r="C37" s="221"/>
      <c r="D37" s="221"/>
      <c r="E37" s="221"/>
      <c r="F37" s="221"/>
      <c r="G37" s="12">
        <v>30</v>
      </c>
      <c r="H37" s="48">
        <f>SUM(H38:H47)</f>
        <v>21315</v>
      </c>
      <c r="I37" s="48">
        <f>SUM(I38:I47)</f>
        <v>21315</v>
      </c>
      <c r="J37" s="48">
        <f>SUM(J38:J47)</f>
        <v>11086</v>
      </c>
      <c r="K37" s="48">
        <f>SUM(K38:K47)</f>
        <v>11086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21315</v>
      </c>
      <c r="I44" s="49">
        <v>21315</v>
      </c>
      <c r="J44" s="49">
        <v>11086</v>
      </c>
      <c r="K44" s="49">
        <v>11086</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24155</v>
      </c>
      <c r="I48" s="48">
        <f>SUM(I49:I55)</f>
        <v>24155</v>
      </c>
      <c r="J48" s="48">
        <f>SUM(J49:J55)</f>
        <v>31439</v>
      </c>
      <c r="K48" s="48">
        <f>SUM(K49:K55)</f>
        <v>31439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24155</v>
      </c>
      <c r="I51" s="49">
        <v>24155</v>
      </c>
      <c r="J51" s="49">
        <v>31439</v>
      </c>
      <c r="K51" s="49">
        <v>31439</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8741440</v>
      </c>
      <c r="I60" s="48">
        <f t="shared" ref="I60:K60" si="0">I8+I37+I56+I57</f>
        <v>8741440</v>
      </c>
      <c r="J60" s="48">
        <f t="shared" si="0"/>
        <v>9654795</v>
      </c>
      <c r="K60" s="48">
        <f t="shared" si="0"/>
        <v>9654795</v>
      </c>
    </row>
    <row r="61" spans="1:11" ht="12.75" customHeight="1" x14ac:dyDescent="0.2">
      <c r="A61" s="221" t="s">
        <v>362</v>
      </c>
      <c r="B61" s="221"/>
      <c r="C61" s="221"/>
      <c r="D61" s="221"/>
      <c r="E61" s="221"/>
      <c r="F61" s="221"/>
      <c r="G61" s="12">
        <v>54</v>
      </c>
      <c r="H61" s="48">
        <f>H14+H48+H58+H59</f>
        <v>8034775</v>
      </c>
      <c r="I61" s="48">
        <f t="shared" ref="I61:K61" si="1">I14+I48+I58+I59</f>
        <v>8034775</v>
      </c>
      <c r="J61" s="48">
        <f t="shared" si="1"/>
        <v>9092528</v>
      </c>
      <c r="K61" s="48">
        <f t="shared" si="1"/>
        <v>9092528</v>
      </c>
    </row>
    <row r="62" spans="1:11" ht="12.75" customHeight="1" x14ac:dyDescent="0.2">
      <c r="A62" s="221" t="s">
        <v>363</v>
      </c>
      <c r="B62" s="221"/>
      <c r="C62" s="221"/>
      <c r="D62" s="221"/>
      <c r="E62" s="221"/>
      <c r="F62" s="221"/>
      <c r="G62" s="12">
        <v>55</v>
      </c>
      <c r="H62" s="48">
        <f>H60-H61</f>
        <v>706665</v>
      </c>
      <c r="I62" s="48">
        <f t="shared" ref="I62:K62" si="2">I60-I61</f>
        <v>706665</v>
      </c>
      <c r="J62" s="48">
        <f t="shared" si="2"/>
        <v>562267</v>
      </c>
      <c r="K62" s="48">
        <f t="shared" si="2"/>
        <v>562267</v>
      </c>
    </row>
    <row r="63" spans="1:11" ht="12.75" customHeight="1" x14ac:dyDescent="0.2">
      <c r="A63" s="222" t="s">
        <v>364</v>
      </c>
      <c r="B63" s="222"/>
      <c r="C63" s="222"/>
      <c r="D63" s="222"/>
      <c r="E63" s="222"/>
      <c r="F63" s="222"/>
      <c r="G63" s="12">
        <v>56</v>
      </c>
      <c r="H63" s="48">
        <f>+IF((H60-H61)&gt;0,(H60-H61),0)</f>
        <v>706665</v>
      </c>
      <c r="I63" s="48">
        <f t="shared" ref="I63:K63" si="3">+IF((I60-I61)&gt;0,(I60-I61),0)</f>
        <v>706665</v>
      </c>
      <c r="J63" s="48">
        <f t="shared" si="3"/>
        <v>562267</v>
      </c>
      <c r="K63" s="48">
        <f t="shared" si="3"/>
        <v>562267</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706665</v>
      </c>
      <c r="I66" s="48">
        <f t="shared" ref="I66:K66" si="5">I62-I65</f>
        <v>706665</v>
      </c>
      <c r="J66" s="48">
        <f t="shared" si="5"/>
        <v>562267</v>
      </c>
      <c r="K66" s="48">
        <f t="shared" si="5"/>
        <v>562267</v>
      </c>
    </row>
    <row r="67" spans="1:11" ht="12.75" customHeight="1" x14ac:dyDescent="0.2">
      <c r="A67" s="222" t="s">
        <v>367</v>
      </c>
      <c r="B67" s="222"/>
      <c r="C67" s="222"/>
      <c r="D67" s="222"/>
      <c r="E67" s="222"/>
      <c r="F67" s="222"/>
      <c r="G67" s="12">
        <v>60</v>
      </c>
      <c r="H67" s="48">
        <f>+IF((H62-H65)&gt;0,(H62-H65),0)</f>
        <v>706665</v>
      </c>
      <c r="I67" s="48">
        <f t="shared" ref="I67:K67" si="6">+IF((I62-I65)&gt;0,(I62-I65),0)</f>
        <v>706665</v>
      </c>
      <c r="J67" s="48">
        <f t="shared" si="6"/>
        <v>562267</v>
      </c>
      <c r="K67" s="48">
        <f t="shared" si="6"/>
        <v>562267</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706665</v>
      </c>
      <c r="I89" s="52">
        <v>706665</v>
      </c>
      <c r="J89" s="52">
        <v>562267</v>
      </c>
      <c r="K89" s="52">
        <v>562267</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706665</v>
      </c>
      <c r="I109" s="51">
        <f>I89+I108</f>
        <v>706665</v>
      </c>
      <c r="J109" s="51">
        <f t="shared" ref="J109:K109" si="12">J89+J108</f>
        <v>562267</v>
      </c>
      <c r="K109" s="51">
        <f t="shared" si="12"/>
        <v>562267</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5" zoomScaleNormal="100" zoomScaleSheetLayoutView="100"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706665</v>
      </c>
      <c r="I8" s="64">
        <v>562267</v>
      </c>
    </row>
    <row r="9" spans="1:9" ht="12.75" customHeight="1" x14ac:dyDescent="0.2">
      <c r="A9" s="245" t="s">
        <v>171</v>
      </c>
      <c r="B9" s="245"/>
      <c r="C9" s="245"/>
      <c r="D9" s="245"/>
      <c r="E9" s="245"/>
      <c r="F9" s="245"/>
      <c r="G9" s="65">
        <v>2</v>
      </c>
      <c r="H9" s="66">
        <f>H10+H11+H12+H13+H14+H15+H16+H17</f>
        <v>501192</v>
      </c>
      <c r="I9" s="66">
        <f>I10+I11+I12+I13+I14+I15+I16+I17</f>
        <v>528529</v>
      </c>
    </row>
    <row r="10" spans="1:9" ht="12.75" customHeight="1" x14ac:dyDescent="0.2">
      <c r="A10" s="224" t="s">
        <v>172</v>
      </c>
      <c r="B10" s="224"/>
      <c r="C10" s="224"/>
      <c r="D10" s="224"/>
      <c r="E10" s="224"/>
      <c r="F10" s="224"/>
      <c r="G10" s="63">
        <v>3</v>
      </c>
      <c r="H10" s="64">
        <v>498352</v>
      </c>
      <c r="I10" s="64">
        <v>548882</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24155</v>
      </c>
      <c r="I13" s="64">
        <v>11086</v>
      </c>
    </row>
    <row r="14" spans="1:9" ht="12.75" customHeight="1" x14ac:dyDescent="0.2">
      <c r="A14" s="224" t="s">
        <v>176</v>
      </c>
      <c r="B14" s="224"/>
      <c r="C14" s="224"/>
      <c r="D14" s="224"/>
      <c r="E14" s="224"/>
      <c r="F14" s="224"/>
      <c r="G14" s="63">
        <v>7</v>
      </c>
      <c r="H14" s="64">
        <v>-21315</v>
      </c>
      <c r="I14" s="64">
        <v>-31439</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1207857</v>
      </c>
      <c r="I18" s="66">
        <f>I8+I9</f>
        <v>1090796</v>
      </c>
    </row>
    <row r="19" spans="1:9" ht="12.75" customHeight="1" x14ac:dyDescent="0.2">
      <c r="A19" s="245" t="s">
        <v>180</v>
      </c>
      <c r="B19" s="245"/>
      <c r="C19" s="245"/>
      <c r="D19" s="245"/>
      <c r="E19" s="245"/>
      <c r="F19" s="245"/>
      <c r="G19" s="65">
        <v>12</v>
      </c>
      <c r="H19" s="66">
        <f>H20+H21+H22+H23</f>
        <v>-67506</v>
      </c>
      <c r="I19" s="66">
        <f>I20+I21+I22+I23</f>
        <v>-262851</v>
      </c>
    </row>
    <row r="20" spans="1:9" ht="12.75" customHeight="1" x14ac:dyDescent="0.2">
      <c r="A20" s="224" t="s">
        <v>181</v>
      </c>
      <c r="B20" s="224"/>
      <c r="C20" s="224"/>
      <c r="D20" s="224"/>
      <c r="E20" s="224"/>
      <c r="F20" s="224"/>
      <c r="G20" s="63">
        <v>13</v>
      </c>
      <c r="H20" s="64">
        <v>823772</v>
      </c>
      <c r="I20" s="64">
        <v>31749</v>
      </c>
    </row>
    <row r="21" spans="1:9" ht="12.75" customHeight="1" x14ac:dyDescent="0.2">
      <c r="A21" s="224" t="s">
        <v>182</v>
      </c>
      <c r="B21" s="224"/>
      <c r="C21" s="224"/>
      <c r="D21" s="224"/>
      <c r="E21" s="224"/>
      <c r="F21" s="224"/>
      <c r="G21" s="63">
        <v>14</v>
      </c>
      <c r="H21" s="64">
        <v>-588034</v>
      </c>
      <c r="I21" s="64">
        <v>-106948</v>
      </c>
    </row>
    <row r="22" spans="1:9" ht="12.75" customHeight="1" x14ac:dyDescent="0.2">
      <c r="A22" s="224" t="s">
        <v>183</v>
      </c>
      <c r="B22" s="224"/>
      <c r="C22" s="224"/>
      <c r="D22" s="224"/>
      <c r="E22" s="224"/>
      <c r="F22" s="224"/>
      <c r="G22" s="63">
        <v>15</v>
      </c>
      <c r="H22" s="64">
        <v>-107081</v>
      </c>
      <c r="I22" s="64">
        <v>-187652</v>
      </c>
    </row>
    <row r="23" spans="1:9" ht="12.75" customHeight="1" x14ac:dyDescent="0.2">
      <c r="A23" s="224" t="s">
        <v>184</v>
      </c>
      <c r="B23" s="224"/>
      <c r="C23" s="224"/>
      <c r="D23" s="224"/>
      <c r="E23" s="224"/>
      <c r="F23" s="224"/>
      <c r="G23" s="63">
        <v>16</v>
      </c>
      <c r="H23" s="64">
        <v>-196163</v>
      </c>
      <c r="I23" s="64">
        <v>0</v>
      </c>
    </row>
    <row r="24" spans="1:9" ht="12.75" customHeight="1" x14ac:dyDescent="0.2">
      <c r="A24" s="241" t="s">
        <v>185</v>
      </c>
      <c r="B24" s="241"/>
      <c r="C24" s="241"/>
      <c r="D24" s="241"/>
      <c r="E24" s="241"/>
      <c r="F24" s="241"/>
      <c r="G24" s="65">
        <v>17</v>
      </c>
      <c r="H24" s="66">
        <f>H18+H19</f>
        <v>1140351</v>
      </c>
      <c r="I24" s="66">
        <f>I18+I19</f>
        <v>827945</v>
      </c>
    </row>
    <row r="25" spans="1:9" ht="12.75" customHeight="1" x14ac:dyDescent="0.2">
      <c r="A25" s="190" t="s">
        <v>186</v>
      </c>
      <c r="B25" s="190"/>
      <c r="C25" s="190"/>
      <c r="D25" s="190"/>
      <c r="E25" s="190"/>
      <c r="F25" s="190"/>
      <c r="G25" s="63">
        <v>18</v>
      </c>
      <c r="H25" s="64">
        <v>-24155</v>
      </c>
      <c r="I25" s="64">
        <v>-11086</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1116196</v>
      </c>
      <c r="I27" s="66">
        <f>I24+I25+I26</f>
        <v>816859</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125010</v>
      </c>
      <c r="I29" s="67">
        <v>33786</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21315</v>
      </c>
      <c r="I31" s="67">
        <v>31439</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146325</v>
      </c>
      <c r="I35" s="68">
        <f>I29+I30+I31+I32+I33+I34</f>
        <v>65225</v>
      </c>
    </row>
    <row r="36" spans="1:9" ht="22.9" customHeight="1" x14ac:dyDescent="0.2">
      <c r="A36" s="190" t="s">
        <v>197</v>
      </c>
      <c r="B36" s="190"/>
      <c r="C36" s="190"/>
      <c r="D36" s="190"/>
      <c r="E36" s="190"/>
      <c r="F36" s="190"/>
      <c r="G36" s="63">
        <v>28</v>
      </c>
      <c r="H36" s="67">
        <v>-506616</v>
      </c>
      <c r="I36" s="67">
        <v>-809217</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-475665</v>
      </c>
      <c r="I38" s="67">
        <v>-612035</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-427917</v>
      </c>
      <c r="I40" s="67">
        <v>-24320</v>
      </c>
    </row>
    <row r="41" spans="1:9" ht="24" customHeight="1" x14ac:dyDescent="0.2">
      <c r="A41" s="241" t="s">
        <v>202</v>
      </c>
      <c r="B41" s="241"/>
      <c r="C41" s="241"/>
      <c r="D41" s="241"/>
      <c r="E41" s="241"/>
      <c r="F41" s="241"/>
      <c r="G41" s="65">
        <v>33</v>
      </c>
      <c r="H41" s="68">
        <f>H36+H37+H38+H39+H40</f>
        <v>-1410198</v>
      </c>
      <c r="I41" s="68">
        <f>I36+I37+I38+I39+I40</f>
        <v>-1445572</v>
      </c>
    </row>
    <row r="42" spans="1:9" ht="29.45" customHeight="1" x14ac:dyDescent="0.2">
      <c r="A42" s="242" t="s">
        <v>203</v>
      </c>
      <c r="B42" s="242"/>
      <c r="C42" s="242"/>
      <c r="D42" s="242"/>
      <c r="E42" s="242"/>
      <c r="F42" s="242"/>
      <c r="G42" s="65">
        <v>34</v>
      </c>
      <c r="H42" s="68">
        <f>H35+H41</f>
        <v>-1263873</v>
      </c>
      <c r="I42" s="68">
        <f>I35+I41</f>
        <v>-1380347</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-282739</v>
      </c>
      <c r="I49" s="67">
        <v>-264826</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-142345</v>
      </c>
      <c r="I51" s="67">
        <v>-170661</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-425084</v>
      </c>
      <c r="I54" s="68">
        <f>I49+I50+I51+I52+I53</f>
        <v>-435487</v>
      </c>
    </row>
    <row r="55" spans="1:9" ht="29.45" customHeight="1" x14ac:dyDescent="0.2">
      <c r="A55" s="242" t="s">
        <v>215</v>
      </c>
      <c r="B55" s="242"/>
      <c r="C55" s="242"/>
      <c r="D55" s="242"/>
      <c r="E55" s="242"/>
      <c r="F55" s="242"/>
      <c r="G55" s="65">
        <v>46</v>
      </c>
      <c r="H55" s="68">
        <f>H48+H54</f>
        <v>-425084</v>
      </c>
      <c r="I55" s="68">
        <f>I48+I54</f>
        <v>-435487</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-572761</v>
      </c>
      <c r="I57" s="68">
        <f>I27+I42+I55+I56</f>
        <v>-998975</v>
      </c>
    </row>
    <row r="58" spans="1:9" x14ac:dyDescent="0.2">
      <c r="A58" s="244" t="s">
        <v>218</v>
      </c>
      <c r="B58" s="244"/>
      <c r="C58" s="244"/>
      <c r="D58" s="244"/>
      <c r="E58" s="244"/>
      <c r="F58" s="244"/>
      <c r="G58" s="63">
        <v>49</v>
      </c>
      <c r="H58" s="67">
        <v>1103819</v>
      </c>
      <c r="I58" s="67">
        <v>1079019</v>
      </c>
    </row>
    <row r="59" spans="1:9" ht="31.15" customHeight="1" x14ac:dyDescent="0.2">
      <c r="A59" s="242" t="s">
        <v>219</v>
      </c>
      <c r="B59" s="242"/>
      <c r="C59" s="242"/>
      <c r="D59" s="242"/>
      <c r="E59" s="242"/>
      <c r="F59" s="242"/>
      <c r="G59" s="65">
        <v>50</v>
      </c>
      <c r="H59" s="68">
        <f>H57+H58</f>
        <v>531058</v>
      </c>
      <c r="I59" s="68">
        <f>I57+I58</f>
        <v>80044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468</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N37" sqref="N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45747</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15039280</v>
      </c>
      <c r="I7" s="33">
        <v>714794</v>
      </c>
      <c r="J7" s="33">
        <v>998235</v>
      </c>
      <c r="K7" s="33">
        <v>0</v>
      </c>
      <c r="L7" s="33">
        <v>0</v>
      </c>
      <c r="M7" s="33">
        <v>0</v>
      </c>
      <c r="N7" s="33">
        <v>25290</v>
      </c>
      <c r="O7" s="33">
        <v>0</v>
      </c>
      <c r="P7" s="33">
        <v>0</v>
      </c>
      <c r="Q7" s="33">
        <v>0</v>
      </c>
      <c r="R7" s="33">
        <v>0</v>
      </c>
      <c r="S7" s="33">
        <v>0</v>
      </c>
      <c r="T7" s="33">
        <v>0</v>
      </c>
      <c r="U7" s="33">
        <v>305168</v>
      </c>
      <c r="V7" s="33">
        <v>2676284</v>
      </c>
      <c r="W7" s="34">
        <f>H7+I7+J7+K7-L7+M7+N7+O7+P7+Q7+R7+U7+V7+S7+T7</f>
        <v>19759051</v>
      </c>
      <c r="X7" s="33">
        <v>0</v>
      </c>
      <c r="Y7" s="34">
        <f>W7+X7</f>
        <v>19759051</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15039280</v>
      </c>
      <c r="I10" s="34">
        <f t="shared" ref="I10:Y10" si="2">I7+I8+I9</f>
        <v>714794</v>
      </c>
      <c r="J10" s="34">
        <f t="shared" si="2"/>
        <v>998235</v>
      </c>
      <c r="K10" s="34">
        <f>K7+K8+K9</f>
        <v>0</v>
      </c>
      <c r="L10" s="34">
        <f t="shared" si="2"/>
        <v>0</v>
      </c>
      <c r="M10" s="34">
        <f t="shared" si="2"/>
        <v>0</v>
      </c>
      <c r="N10" s="34">
        <f t="shared" si="2"/>
        <v>25290</v>
      </c>
      <c r="O10" s="34">
        <f t="shared" si="2"/>
        <v>0</v>
      </c>
      <c r="P10" s="34">
        <f t="shared" si="2"/>
        <v>0</v>
      </c>
      <c r="Q10" s="34">
        <f t="shared" si="2"/>
        <v>0</v>
      </c>
      <c r="R10" s="34">
        <f t="shared" si="2"/>
        <v>0</v>
      </c>
      <c r="S10" s="34">
        <f t="shared" si="2"/>
        <v>0</v>
      </c>
      <c r="T10" s="34">
        <f t="shared" si="2"/>
        <v>0</v>
      </c>
      <c r="U10" s="34">
        <f t="shared" si="2"/>
        <v>305168</v>
      </c>
      <c r="V10" s="34">
        <f t="shared" si="2"/>
        <v>2676284</v>
      </c>
      <c r="W10" s="34">
        <f t="shared" si="2"/>
        <v>19759051</v>
      </c>
      <c r="X10" s="34">
        <f t="shared" si="2"/>
        <v>0</v>
      </c>
      <c r="Y10" s="34">
        <f t="shared" si="2"/>
        <v>19759051</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2455711</v>
      </c>
      <c r="W11" s="34">
        <f t="shared" ref="W11:W29" si="3">H11+I11+J11+K11-L11+M11+N11+O11+P11+Q11+R11+U11+V11+S11+T11</f>
        <v>2455711</v>
      </c>
      <c r="X11" s="33">
        <v>0</v>
      </c>
      <c r="Y11" s="34">
        <f t="shared" ref="Y11:Y29" si="4">W11+X11</f>
        <v>2455711</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2676284</v>
      </c>
      <c r="V27" s="33">
        <v>-2676284</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15039280</v>
      </c>
      <c r="I30" s="36">
        <f t="shared" ref="I30:Y30" si="5">SUM(I10:I29)</f>
        <v>714794</v>
      </c>
      <c r="J30" s="36">
        <f t="shared" si="5"/>
        <v>998235</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2981452</v>
      </c>
      <c r="V30" s="36">
        <f t="shared" si="5"/>
        <v>2455711</v>
      </c>
      <c r="W30" s="36">
        <f t="shared" si="5"/>
        <v>22214762</v>
      </c>
      <c r="X30" s="36">
        <f t="shared" si="5"/>
        <v>0</v>
      </c>
      <c r="Y30" s="36">
        <f t="shared" si="5"/>
        <v>22214762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2455711</v>
      </c>
      <c r="W33" s="34">
        <f t="shared" si="8"/>
        <v>2455711</v>
      </c>
      <c r="X33" s="34">
        <f t="shared" si="8"/>
        <v>0</v>
      </c>
      <c r="Y33" s="34">
        <f t="shared" si="8"/>
        <v>2455711</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2676284</v>
      </c>
      <c r="V34" s="36">
        <f t="shared" si="10"/>
        <v>-2676284</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15039280</v>
      </c>
      <c r="I36" s="33">
        <v>714794</v>
      </c>
      <c r="J36" s="33">
        <v>998235</v>
      </c>
      <c r="K36" s="33">
        <v>0</v>
      </c>
      <c r="L36" s="33">
        <v>0</v>
      </c>
      <c r="M36" s="33">
        <v>0</v>
      </c>
      <c r="N36" s="33">
        <v>25290</v>
      </c>
      <c r="O36" s="33">
        <v>0</v>
      </c>
      <c r="P36" s="33">
        <v>0</v>
      </c>
      <c r="Q36" s="33">
        <v>0</v>
      </c>
      <c r="R36" s="33">
        <v>0</v>
      </c>
      <c r="S36" s="33">
        <v>0</v>
      </c>
      <c r="T36" s="33">
        <v>0</v>
      </c>
      <c r="U36" s="33">
        <v>2981452</v>
      </c>
      <c r="V36" s="33">
        <v>2455711</v>
      </c>
      <c r="W36" s="37">
        <f>H36+I36+J36+K36-L36+M36+N36+O36+P36+Q36+R36+U36+V36+S36+T36</f>
        <v>22214762</v>
      </c>
      <c r="X36" s="33">
        <v>0</v>
      </c>
      <c r="Y36" s="37">
        <f t="shared" ref="Y36:Y38" si="12">W36+X36</f>
        <v>22214762</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15039280</v>
      </c>
      <c r="I39" s="34">
        <f t="shared" ref="I39:Y39" si="14">I36+I37+I38</f>
        <v>714794</v>
      </c>
      <c r="J39" s="34">
        <f t="shared" si="14"/>
        <v>998235</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2981452</v>
      </c>
      <c r="V39" s="34">
        <f t="shared" si="14"/>
        <v>2455711</v>
      </c>
      <c r="W39" s="34">
        <f t="shared" si="14"/>
        <v>22214762</v>
      </c>
      <c r="X39" s="34">
        <f t="shared" si="14"/>
        <v>0</v>
      </c>
      <c r="Y39" s="34">
        <f t="shared" si="14"/>
        <v>22214762</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562267</v>
      </c>
      <c r="W40" s="37">
        <f t="shared" ref="W40:W58" si="15">H40+I40+J40+K40-L40+M40+N40+O40+P40+Q40+R40+U40+V40+S40+T40</f>
        <v>562267</v>
      </c>
      <c r="X40" s="33">
        <v>0</v>
      </c>
      <c r="Y40" s="37">
        <f t="shared" ref="Y40:Y58" si="16">W40+X40</f>
        <v>562267</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2455711</v>
      </c>
      <c r="V57" s="33">
        <v>-2455711</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15039280</v>
      </c>
      <c r="I59" s="36">
        <f t="shared" ref="I59:Y59" si="17">SUM(I39:I58)</f>
        <v>714794</v>
      </c>
      <c r="J59" s="36">
        <f t="shared" si="17"/>
        <v>998235</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5437163</v>
      </c>
      <c r="V59" s="36">
        <f t="shared" si="17"/>
        <v>562267</v>
      </c>
      <c r="W59" s="36">
        <f t="shared" si="17"/>
        <v>22777029</v>
      </c>
      <c r="X59" s="36">
        <f t="shared" si="17"/>
        <v>0</v>
      </c>
      <c r="Y59" s="36">
        <f t="shared" si="17"/>
        <v>22777029</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562267</v>
      </c>
      <c r="W62" s="37">
        <f t="shared" si="20"/>
        <v>562267</v>
      </c>
      <c r="X62" s="37">
        <f t="shared" si="20"/>
        <v>0</v>
      </c>
      <c r="Y62" s="37">
        <f t="shared" si="20"/>
        <v>562267</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2455711</v>
      </c>
      <c r="V63" s="38">
        <f t="shared" si="22"/>
        <v>-2455711</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84" zoomScaleNormal="82" zoomScaleSheetLayoutView="84" workbookViewId="0">
      <selection sqref="A1:I40"/>
    </sheetView>
  </sheetViews>
  <sheetFormatPr defaultRowHeight="12.75" x14ac:dyDescent="0.2"/>
  <cols>
    <col min="7" max="7" width="43.140625" customWidth="1"/>
    <col min="8" max="8" width="104.42578125" hidden="1" customWidth="1"/>
    <col min="9" max="9" width="0.5703125" customWidth="1"/>
  </cols>
  <sheetData>
    <row r="1" spans="1:9" ht="12.75" customHeight="1"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2025-04-17T09:41:48Z</cp:lastPrinted>
  <dcterms:created xsi:type="dcterms:W3CDTF">2008-10-17T11:51:54Z</dcterms:created>
  <dcterms:modified xsi:type="dcterms:W3CDTF">2025-04-17T11:25:22Z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