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vodafoneiceland.sharepoint.com/sites/Grp_Uppgjrskynningar/Shared Documents/General/2025-Q1/Birting/"/>
    </mc:Choice>
  </mc:AlternateContent>
  <xr:revisionPtr revIDLastSave="0" documentId="8_{BA11738A-0F01-46C2-A9D7-13BFA655B4B0}" xr6:coauthVersionLast="47" xr6:coauthVersionMax="47" xr10:uidLastSave="{00000000-0000-0000-0000-000000000000}"/>
  <bookViews>
    <workbookView xWindow="-7530" yWindow="-21600" windowWidth="26010" windowHeight="20985" tabRatio="775" xr2:uid="{7A7EB33C-2363-4251-93E8-6F27F1EDA72F}"/>
  </bookViews>
  <sheets>
    <sheet name="Fjárhagstölur" sheetId="13" r:id="rId1"/>
  </sheets>
  <definedNames>
    <definedName name="CIQWBGuid" hidden="1">"6bcc8486-2e45-4202-8b09-0e68a6ec0a58"</definedName>
    <definedName name="CIQWBInfo" hidden="1">"{ ""CIQVersion"":""9.50.2716.4594"" }"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"12/19/2024 10:31:51"</definedName>
    <definedName name="IQ_QTD" hidden="1">750000</definedName>
    <definedName name="IQ_TODAY" hidden="1">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5" i="13" l="1"/>
  <c r="G24" i="13"/>
  <c r="G5" i="13" s="1"/>
  <c r="G58" i="13"/>
  <c r="C42" i="13"/>
  <c r="D42" i="13"/>
  <c r="E42" i="13"/>
  <c r="F42" i="13"/>
  <c r="G42" i="13"/>
  <c r="C32" i="13"/>
  <c r="C34" i="13" s="1"/>
  <c r="D32" i="13"/>
  <c r="D34" i="13" s="1"/>
  <c r="E32" i="13"/>
  <c r="E34" i="13" s="1"/>
  <c r="F32" i="13"/>
  <c r="F34" i="13" s="1"/>
  <c r="G32" i="13"/>
  <c r="G34" i="13" s="1"/>
  <c r="G62" i="13" s="1"/>
  <c r="C93" i="13"/>
  <c r="C107" i="13" s="1"/>
  <c r="D93" i="13"/>
  <c r="D95" i="13" s="1"/>
  <c r="E93" i="13"/>
  <c r="E95" i="13" s="1"/>
  <c r="F93" i="13"/>
  <c r="F107" i="13" s="1"/>
  <c r="G93" i="13"/>
  <c r="G107" i="13" s="1"/>
  <c r="C81" i="13"/>
  <c r="D81" i="13"/>
  <c r="E81" i="13"/>
  <c r="F81" i="13"/>
  <c r="G81" i="13"/>
  <c r="G74" i="13" s="1"/>
  <c r="C24" i="13"/>
  <c r="D24" i="13"/>
  <c r="E24" i="13"/>
  <c r="F24" i="13"/>
  <c r="C16" i="13"/>
  <c r="C26" i="13" s="1"/>
  <c r="C60" i="13" s="1"/>
  <c r="C89" i="13" s="1"/>
  <c r="C97" i="13" s="1"/>
  <c r="C106" i="13" s="1"/>
  <c r="C111" i="13" s="1"/>
  <c r="C77" i="13" s="1"/>
  <c r="C117" i="13" s="1"/>
  <c r="D16" i="13"/>
  <c r="D26" i="13" s="1"/>
  <c r="D60" i="13" s="1"/>
  <c r="D89" i="13" s="1"/>
  <c r="D97" i="13" s="1"/>
  <c r="D106" i="13" s="1"/>
  <c r="D111" i="13" s="1"/>
  <c r="D77" i="13" s="1"/>
  <c r="D117" i="13" s="1"/>
  <c r="E16" i="13"/>
  <c r="E26" i="13" s="1"/>
  <c r="E60" i="13" s="1"/>
  <c r="E89" i="13" s="1"/>
  <c r="E97" i="13" s="1"/>
  <c r="E106" i="13" s="1"/>
  <c r="E111" i="13" s="1"/>
  <c r="E77" i="13" s="1"/>
  <c r="E117" i="13" s="1"/>
  <c r="F16" i="13"/>
  <c r="F26" i="13" s="1"/>
  <c r="F60" i="13" s="1"/>
  <c r="F89" i="13" s="1"/>
  <c r="F97" i="13" s="1"/>
  <c r="F106" i="13" s="1"/>
  <c r="F111" i="13" s="1"/>
  <c r="F77" i="13" s="1"/>
  <c r="F117" i="13" s="1"/>
  <c r="G16" i="13"/>
  <c r="G26" i="13" s="1"/>
  <c r="G60" i="13" s="1"/>
  <c r="G89" i="13" s="1"/>
  <c r="G97" i="13" s="1"/>
  <c r="G106" i="13" s="1"/>
  <c r="G111" i="13" s="1"/>
  <c r="G77" i="13" s="1"/>
  <c r="G117" i="13" s="1"/>
  <c r="C108" i="13"/>
  <c r="D108" i="13"/>
  <c r="E108" i="13"/>
  <c r="F108" i="13"/>
  <c r="G108" i="13"/>
  <c r="C101" i="13"/>
  <c r="C104" i="13" s="1"/>
  <c r="D101" i="13"/>
  <c r="D104" i="13" s="1"/>
  <c r="E101" i="13"/>
  <c r="E104" i="13" s="1"/>
  <c r="F101" i="13"/>
  <c r="F104" i="13" s="1"/>
  <c r="G101" i="13"/>
  <c r="G104" i="13" s="1"/>
  <c r="C75" i="13"/>
  <c r="D75" i="13"/>
  <c r="E75" i="13"/>
  <c r="F75" i="13"/>
  <c r="G75" i="13"/>
  <c r="C74" i="13"/>
  <c r="D74" i="13"/>
  <c r="E74" i="13"/>
  <c r="F74" i="13"/>
  <c r="C72" i="13"/>
  <c r="D72" i="13"/>
  <c r="E72" i="13"/>
  <c r="F72" i="13"/>
  <c r="G72" i="13"/>
  <c r="C73" i="13"/>
  <c r="D73" i="13"/>
  <c r="E73" i="13"/>
  <c r="F73" i="13"/>
  <c r="G73" i="13"/>
  <c r="C71" i="13"/>
  <c r="D71" i="13"/>
  <c r="E71" i="13"/>
  <c r="F71" i="13"/>
  <c r="G71" i="13"/>
  <c r="D87" i="13"/>
  <c r="E87" i="13"/>
  <c r="F87" i="13"/>
  <c r="G87" i="13"/>
  <c r="C87" i="13"/>
  <c r="G9" i="13" l="1"/>
  <c r="G64" i="13"/>
  <c r="D9" i="13"/>
  <c r="F9" i="13"/>
  <c r="E9" i="13"/>
  <c r="C9" i="13"/>
  <c r="F39" i="13"/>
  <c r="F46" i="13" s="1"/>
  <c r="F51" i="13" s="1"/>
  <c r="F62" i="13"/>
  <c r="F37" i="13"/>
  <c r="E39" i="13"/>
  <c r="E46" i="13" s="1"/>
  <c r="E51" i="13" s="1"/>
  <c r="E62" i="13"/>
  <c r="E37" i="13"/>
  <c r="D62" i="13"/>
  <c r="D39" i="13"/>
  <c r="D46" i="13" s="1"/>
  <c r="D51" i="13" s="1"/>
  <c r="D37" i="13"/>
  <c r="C37" i="13"/>
  <c r="C62" i="13"/>
  <c r="C39" i="13"/>
  <c r="C46" i="13" s="1"/>
  <c r="C51" i="13" s="1"/>
  <c r="G39" i="13"/>
  <c r="G37" i="13"/>
  <c r="E107" i="13"/>
  <c r="E109" i="13" s="1"/>
  <c r="D107" i="13"/>
  <c r="D109" i="13" s="1"/>
  <c r="C95" i="13"/>
  <c r="F95" i="13"/>
  <c r="G95" i="13"/>
  <c r="C109" i="13"/>
  <c r="G109" i="13"/>
  <c r="F109" i="13"/>
  <c r="F67" i="13" l="1"/>
  <c r="F10" i="13"/>
  <c r="D67" i="13"/>
  <c r="D10" i="13"/>
  <c r="E64" i="13"/>
  <c r="E58" i="13"/>
  <c r="F64" i="13"/>
  <c r="F58" i="13"/>
  <c r="C58" i="13"/>
  <c r="C64" i="13"/>
  <c r="C67" i="13"/>
  <c r="C10" i="13"/>
  <c r="E67" i="13"/>
  <c r="E10" i="13"/>
  <c r="D64" i="13"/>
  <c r="D58" i="13"/>
  <c r="E63" i="13"/>
  <c r="E7" i="13"/>
  <c r="F63" i="13"/>
  <c r="F7" i="13"/>
  <c r="G63" i="13"/>
  <c r="G7" i="13"/>
  <c r="C63" i="13"/>
  <c r="C7" i="13"/>
  <c r="D63" i="13"/>
  <c r="D7" i="13"/>
  <c r="C11" i="13" l="1"/>
  <c r="C68" i="13" s="1"/>
  <c r="C8" i="13"/>
  <c r="G11" i="13"/>
  <c r="G68" i="13" s="1"/>
  <c r="F11" i="13"/>
  <c r="F68" i="13" s="1"/>
  <c r="F8" i="13"/>
  <c r="E11" i="13"/>
  <c r="E68" i="13" s="1"/>
  <c r="E8" i="13"/>
  <c r="D11" i="13"/>
  <c r="D68" i="13" s="1"/>
  <c r="D8" i="13"/>
  <c r="G8" i="13"/>
  <c r="G10" i="13"/>
  <c r="G67" i="13"/>
</calcChain>
</file>

<file path=xl/sharedStrings.xml><?xml version="1.0" encoding="utf-8"?>
<sst xmlns="http://schemas.openxmlformats.org/spreadsheetml/2006/main" count="108" uniqueCount="90">
  <si>
    <t>Tekjur</t>
  </si>
  <si>
    <t>EBITDAaL</t>
  </si>
  <si>
    <t>Fjárfestingar</t>
  </si>
  <si>
    <t>EBIT</t>
  </si>
  <si>
    <t>Lykiltölur (m.kr.)</t>
  </si>
  <si>
    <t>Breyting milli ára%</t>
  </si>
  <si>
    <t>EBITDAaL%</t>
  </si>
  <si>
    <t>Fjárfestingar%</t>
  </si>
  <si>
    <t>EBITDAaL - Fjárfestingar</t>
  </si>
  <si>
    <t>EBITDAaL - Fjárfestingar %</t>
  </si>
  <si>
    <t>Tekjuskipting (m.kr.)</t>
  </si>
  <si>
    <t>Fjölmiðlun</t>
  </si>
  <si>
    <t>Internet</t>
  </si>
  <si>
    <t>Farsími</t>
  </si>
  <si>
    <t>Fastlína</t>
  </si>
  <si>
    <t>Hýsingar- og rekstrarlausnir</t>
  </si>
  <si>
    <t>Vörusala</t>
  </si>
  <si>
    <t>Aðrar tekjur</t>
  </si>
  <si>
    <t>Laun og launatengd gjöld</t>
  </si>
  <si>
    <t>Annar rekstrarkostnaður</t>
  </si>
  <si>
    <t>Rekstrarkostnaður</t>
  </si>
  <si>
    <t>EBITDA</t>
  </si>
  <si>
    <t>Hreinar leigugreiðslur</t>
  </si>
  <si>
    <t>Afskriftir í rekstri</t>
  </si>
  <si>
    <t>Afskriftir leigueigna</t>
  </si>
  <si>
    <t>Virðisrýrnun</t>
  </si>
  <si>
    <t>Söluhagnaður</t>
  </si>
  <si>
    <t>Afkoma af aflagðri starfsemi</t>
  </si>
  <si>
    <t>Áhrif hlutdeildarfélaga</t>
  </si>
  <si>
    <t>Hagnaður fyrir skatta</t>
  </si>
  <si>
    <t>Skattar</t>
  </si>
  <si>
    <t>Hagnaður ársins</t>
  </si>
  <si>
    <t>Þýðingarmunur</t>
  </si>
  <si>
    <t>Heildarafkoma ársins</t>
  </si>
  <si>
    <t>Hlutföll af tekjum</t>
  </si>
  <si>
    <t>Afkoma</t>
  </si>
  <si>
    <t>EBITDA %</t>
  </si>
  <si>
    <t>EBITDAaL %</t>
  </si>
  <si>
    <t>Hagnaðarhlutfall</t>
  </si>
  <si>
    <t>Fjárfestingar og fjárstreymi</t>
  </si>
  <si>
    <t>Fjárfestingar %</t>
  </si>
  <si>
    <t>Kostnaður</t>
  </si>
  <si>
    <t>Laun og launatengd gjöld %</t>
  </si>
  <si>
    <t>Hreinar leigugreiðslur %</t>
  </si>
  <si>
    <t>Afskriftir í rekstri %</t>
  </si>
  <si>
    <t>Fjárfestingarhreyfingar</t>
  </si>
  <si>
    <t>Fjárfestingar í rekstrarfjármunum</t>
  </si>
  <si>
    <t>Fjárfestingar í óefnislegum eignum</t>
  </si>
  <si>
    <t>Fjárfestingar í sýningarréttum</t>
  </si>
  <si>
    <t>Aðrar fjárfestingarhreyfingar</t>
  </si>
  <si>
    <t>Fjárfestingarhreyfingar samtals</t>
  </si>
  <si>
    <t>Afskriftir</t>
  </si>
  <si>
    <t>Afskriftir rekstrarfjármuna</t>
  </si>
  <si>
    <t>Afskriftir óefnislegra eigna</t>
  </si>
  <si>
    <t>Afskriftir sýningarrétta</t>
  </si>
  <si>
    <t>Afskriftir samtals</t>
  </si>
  <si>
    <t>Hreinar fjárfestingar</t>
  </si>
  <si>
    <t>Hreinar fjárfestingar í rekstri</t>
  </si>
  <si>
    <t>Sýningarréttir</t>
  </si>
  <si>
    <t>Fjárfesting í sýningarréttum</t>
  </si>
  <si>
    <t>Bókfærðir sýningarréttir í lok árs</t>
  </si>
  <si>
    <t>Vaxtagjöld af leiguskuldbindingu</t>
  </si>
  <si>
    <t>Vaxtatekjur af leigukröfu</t>
  </si>
  <si>
    <t>Áhrif gengisbreytinga</t>
  </si>
  <si>
    <t>Söluhagnaður vegna óvirkra innviða</t>
  </si>
  <si>
    <t>Söluhagnaður vegna stofnnets</t>
  </si>
  <si>
    <t>Einskiptisliðir sem ekki er leiðrétt fyrir:</t>
  </si>
  <si>
    <t>Gjaldfærð leiga samkvæmt IFRS16</t>
  </si>
  <si>
    <t>Óhefðbundnir liðir</t>
  </si>
  <si>
    <t>Rekstrarreikningur</t>
  </si>
  <si>
    <t xml:space="preserve">fjárfestingarhreyfingar í sjóðstreymisyfirliti, s.s. kaup eða sala á félögum, fenginn arður eða óhefðbundin kaup </t>
  </si>
  <si>
    <t>eða sala á eignum eru ekki inni í fjárfestingum.</t>
  </si>
  <si>
    <t xml:space="preserve"> afborgunum vegna leigukrafna.</t>
  </si>
  <si>
    <t>Viðauki við fréttatilkynningu vegna árshlutauppgjörs 1F 2025</t>
  </si>
  <si>
    <t>Hrein afborgun leiguskuldbindinga</t>
  </si>
  <si>
    <t>Annar rekstrarkostnaður %</t>
  </si>
  <si>
    <t>Tekjur samtals</t>
  </si>
  <si>
    <t>Sýn // Helstu fjárhagstölur 2020-2024</t>
  </si>
  <si>
    <r>
      <rPr>
        <b/>
        <sz val="9"/>
        <rFont val="Aptos Display"/>
        <family val="2"/>
        <scheme val="major"/>
      </rPr>
      <t xml:space="preserve">EBITDAaL: </t>
    </r>
    <r>
      <rPr>
        <sz val="9"/>
        <rFont val="Aptos Display"/>
        <family val="2"/>
        <scheme val="major"/>
      </rPr>
      <t>Hagnaður fyrir fjármagnsliði, skatta og afskriftir að frádregnum hreinum leigugreiðslum.</t>
    </r>
  </si>
  <si>
    <r>
      <t xml:space="preserve">Hreinar leigugreiðslur: </t>
    </r>
    <r>
      <rPr>
        <sz val="9"/>
        <rFont val="Aptos Display"/>
        <family val="2"/>
        <scheme val="major"/>
      </rPr>
      <t xml:space="preserve">Vaxtagjöld og afborganir leiguskuldbindinga að frádregnum vaxtatekjum og </t>
    </r>
  </si>
  <si>
    <r>
      <rPr>
        <b/>
        <sz val="9"/>
        <rFont val="Aptos Display"/>
        <family val="2"/>
        <scheme val="major"/>
      </rPr>
      <t>Fjárfestingar:</t>
    </r>
    <r>
      <rPr>
        <sz val="9"/>
        <rFont val="Aptos Display"/>
        <family val="2"/>
        <scheme val="major"/>
      </rPr>
      <t xml:space="preserve"> Fjárfestingar í óefnislegum eignum, rekstrarfjármunum og sýningarréttum. Aðrar </t>
    </r>
  </si>
  <si>
    <r>
      <rPr>
        <b/>
        <sz val="9"/>
        <rFont val="Aptos Display"/>
        <family val="2"/>
        <scheme val="major"/>
      </rPr>
      <t xml:space="preserve">Afskriftir í rekstri: </t>
    </r>
    <r>
      <rPr>
        <sz val="9"/>
        <rFont val="Aptos Display"/>
        <family val="2"/>
        <scheme val="major"/>
      </rPr>
      <t>Afskriftir óefnsilegra eigna, rekstrarfjármuna og sýningarrétta.</t>
    </r>
  </si>
  <si>
    <r>
      <rPr>
        <b/>
        <sz val="9"/>
        <rFont val="Aptos Display"/>
        <family val="2"/>
        <scheme val="major"/>
      </rPr>
      <t>Hreinar fjárfestingar:</t>
    </r>
    <r>
      <rPr>
        <sz val="9"/>
        <rFont val="Aptos Display"/>
        <family val="2"/>
        <scheme val="major"/>
      </rPr>
      <t xml:space="preserve"> Fjárfestingar - Afskriftir í rekstri</t>
    </r>
  </si>
  <si>
    <t>Viðbótar árangusmælikvarðar</t>
  </si>
  <si>
    <t>Hreinar leigugreiðslur og IFRS16 gjaldfærslur</t>
  </si>
  <si>
    <t>Aðrar færslur</t>
  </si>
  <si>
    <t>Hrein fjármagnsgjöld</t>
  </si>
  <si>
    <t>Afskriftir vörumerkja og viðskiptasambanda</t>
  </si>
  <si>
    <t>Kostnarverð seldra vara og þjónustu</t>
  </si>
  <si>
    <t>Kostnaðarverð seldra vara og þjónustu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</si>
</sst>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%;\-0.0%;&quot;&quot;;@"/>
  </numFmts>
  <fonts count="14" x14ac:knownFonts="1">
    <font>
      <sz val="9"/>
      <color theme="1"/>
      <name val="Segoe UI"/>
      <family val="2"/>
    </font>
    <font>
      <sz val="10"/>
      <name val="Arial"/>
      <family val="2"/>
    </font>
    <font>
      <b/>
      <sz val="16"/>
      <name val="Aptos Display"/>
      <family val="2"/>
      <scheme val="major"/>
    </font>
    <font>
      <sz val="10"/>
      <name val="Aptos Display"/>
      <family val="2"/>
      <scheme val="major"/>
    </font>
    <font>
      <b/>
      <sz val="10"/>
      <name val="Aptos Display"/>
      <family val="2"/>
      <scheme val="major"/>
    </font>
    <font>
      <b/>
      <sz val="10"/>
      <color theme="0"/>
      <name val="Aptos Display"/>
      <family val="2"/>
      <scheme val="major"/>
    </font>
    <font>
      <sz val="8"/>
      <name val="Aptos Display"/>
      <family val="2"/>
      <scheme val="major"/>
    </font>
    <font>
      <sz val="9"/>
      <color rgb="FF0033CC"/>
      <name val="Aptos Display"/>
      <family val="2"/>
    </font>
    <font>
      <sz val="9"/>
      <color theme="1"/>
      <name val="Aptos Display"/>
      <family val="2"/>
      <scheme val="major"/>
    </font>
    <font>
      <b/>
      <sz val="11"/>
      <name val="Aptos Display"/>
      <family val="2"/>
      <scheme val="major"/>
    </font>
    <font>
      <b/>
      <sz val="16"/>
      <color theme="4"/>
      <name val="Aptos Display"/>
      <family val="2"/>
      <scheme val="major"/>
    </font>
    <font>
      <sz val="9"/>
      <name val="Aptos Display"/>
      <family val="2"/>
      <scheme val="major"/>
    </font>
    <font>
      <b/>
      <sz val="9"/>
      <name val="Aptos Display"/>
      <family val="2"/>
      <scheme val="major"/>
    </font>
    <font>
      <b/>
      <sz val="10"/>
      <color rgb="FFFF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0" borderId="0"/>
    <xf numFmtId="3" fontId="7" fillId="3" borderId="9" applyAlignment="0">
      <protection locked="0"/>
    </xf>
  </cellStyleXfs>
  <cellXfs count="46">
    <xf numFmtId="0" fontId="0" fillId="0" borderId="0" xfId="0"/>
    <xf numFmtId="0" fontId="3" fillId="0" borderId="0" xfId="1" applyFont="1"/>
    <xf numFmtId="0" fontId="4" fillId="0" borderId="0" xfId="1" applyFont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3" fillId="0" borderId="5" xfId="1" applyFont="1" applyBorder="1" applyAlignment="1">
      <alignment vertical="center"/>
    </xf>
    <xf numFmtId="3" fontId="3" fillId="0" borderId="6" xfId="1" applyNumberFormat="1" applyFont="1" applyBorder="1" applyAlignment="1">
      <alignment vertical="center"/>
    </xf>
    <xf numFmtId="164" fontId="6" fillId="0" borderId="0" xfId="1" applyNumberFormat="1" applyFont="1" applyAlignment="1">
      <alignment vertical="center"/>
    </xf>
    <xf numFmtId="165" fontId="6" fillId="0" borderId="0" xfId="1" applyNumberFormat="1" applyFont="1" applyAlignment="1">
      <alignment vertical="center"/>
    </xf>
    <xf numFmtId="165" fontId="6" fillId="0" borderId="6" xfId="1" applyNumberFormat="1" applyFont="1" applyBorder="1" applyAlignment="1">
      <alignment vertical="center"/>
    </xf>
    <xf numFmtId="164" fontId="6" fillId="0" borderId="6" xfId="1" applyNumberFormat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3" fontId="3" fillId="0" borderId="8" xfId="1" applyNumberFormat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3" fillId="0" borderId="5" xfId="1" applyFont="1" applyBorder="1" applyAlignment="1">
      <alignment horizontal="left" vertical="center"/>
    </xf>
    <xf numFmtId="164" fontId="3" fillId="0" borderId="0" xfId="1" applyNumberFormat="1" applyFont="1" applyAlignment="1">
      <alignment vertical="center"/>
    </xf>
    <xf numFmtId="164" fontId="3" fillId="0" borderId="6" xfId="1" applyNumberFormat="1" applyFont="1" applyBorder="1" applyAlignment="1">
      <alignment vertical="center"/>
    </xf>
    <xf numFmtId="0" fontId="3" fillId="0" borderId="7" xfId="1" applyFont="1" applyBorder="1" applyAlignment="1">
      <alignment horizontal="left" vertical="center"/>
    </xf>
    <xf numFmtId="164" fontId="3" fillId="0" borderId="1" xfId="1" applyNumberFormat="1" applyFont="1" applyBorder="1" applyAlignment="1">
      <alignment vertical="center"/>
    </xf>
    <xf numFmtId="164" fontId="3" fillId="0" borderId="8" xfId="1" applyNumberFormat="1" applyFont="1" applyBorder="1" applyAlignment="1">
      <alignment vertical="center"/>
    </xf>
    <xf numFmtId="3" fontId="4" fillId="0" borderId="0" xfId="1" applyNumberFormat="1" applyFont="1" applyAlignment="1">
      <alignment vertical="center"/>
    </xf>
    <xf numFmtId="3" fontId="4" fillId="0" borderId="6" xfId="1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7" xfId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3" fontId="4" fillId="0" borderId="8" xfId="1" applyNumberFormat="1" applyFont="1" applyBorder="1" applyAlignment="1">
      <alignment vertical="center"/>
    </xf>
    <xf numFmtId="0" fontId="3" fillId="0" borderId="0" xfId="1" applyFont="1" applyAlignment="1">
      <alignment horizontal="left" vertical="center" indent="1"/>
    </xf>
    <xf numFmtId="0" fontId="9" fillId="0" borderId="0" xfId="1" applyFont="1" applyAlignment="1">
      <alignment vertical="center"/>
    </xf>
    <xf numFmtId="0" fontId="10" fillId="0" borderId="0" xfId="1" applyFont="1"/>
    <xf numFmtId="0" fontId="5" fillId="2" borderId="3" xfId="1" applyFont="1" applyFill="1" applyBorder="1" applyAlignment="1">
      <alignment horizontal="right" vertical="center"/>
    </xf>
    <xf numFmtId="0" fontId="6" fillId="0" borderId="5" xfId="1" applyFont="1" applyBorder="1" applyAlignment="1">
      <alignment horizontal="left" vertical="center" indent="2"/>
    </xf>
    <xf numFmtId="4" fontId="3" fillId="0" borderId="5" xfId="1" applyNumberFormat="1" applyFon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6" fillId="0" borderId="0" xfId="1" applyFont="1" applyAlignment="1">
      <alignment vertical="center"/>
    </xf>
  </cellXfs>
  <cellStyles count="3">
    <cellStyle name="Inntak" xfId="2" xr:uid="{653BC1C2-A204-4464-AE91-4C8C6FC3446A}"/>
    <cellStyle name="Normal" xfId="0" builtinId="0"/>
    <cellStyle name="Normal 2" xfId="1" xr:uid="{5E2FCF45-5C78-4AB3-AC05-6BDD1FA15039}"/>
  </cellStyles>
  <dxfs count="0"/>
  <tableStyles count="0" defaultTableStyle="TableStyleMedium2" defaultPivotStyle="PivotStyleLight16"/>
  <colors>
    <mruColors>
      <color rgb="FF00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ýn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EE4055"/>
      </a:accent1>
      <a:accent2>
        <a:srgbClr val="375D64"/>
      </a:accent2>
      <a:accent3>
        <a:srgbClr val="54575A"/>
      </a:accent3>
      <a:accent4>
        <a:srgbClr val="8E9D98"/>
      </a:accent4>
      <a:accent5>
        <a:srgbClr val="EE4055"/>
      </a:accent5>
      <a:accent6>
        <a:srgbClr val="375D64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CAF06-8234-4F53-880A-D325E4D56EFC}">
  <sheetPr>
    <tabColor theme="4"/>
  </sheetPr>
  <dimension ref="A1:XFC200"/>
  <sheetViews>
    <sheetView showGridLines="0" tabSelected="1" topLeftCell="A14" zoomScale="145" zoomScaleNormal="145" workbookViewId="0">
      <selection activeCell="B14" sqref="B14"/>
    </sheetView>
  </sheetViews>
  <sheetFormatPr defaultColWidth="0" defaultRowHeight="0" customHeight="1" zeroHeight="1" x14ac:dyDescent="0.35"/>
  <cols>
    <col min="1" max="1" width="5.36328125" style="1" customWidth="1"/>
    <col min="2" max="2" width="38.81640625" style="1" customWidth="1"/>
    <col min="3" max="7" width="9.81640625" style="1" customWidth="1"/>
    <col min="8" max="8" width="23.1796875" style="1" customWidth="1"/>
    <col min="9" max="16378" width="3.453125" style="1" hidden="1"/>
    <col min="16379" max="16379" width="1.1796875" style="1" hidden="1"/>
    <col min="16380" max="16380" width="1.6328125" style="1" hidden="1"/>
    <col min="16381" max="16381" width="3.453125" style="1" hidden="1"/>
    <col min="16382" max="16383" width="4.6328125" style="1" hidden="1"/>
    <col min="16384" max="16384" width="15.6328125" style="1" hidden="1"/>
  </cols>
  <sheetData>
    <row r="1" spans="1:7" ht="24.75" customHeight="1" x14ac:dyDescent="0.55000000000000004">
      <c r="A1" s="36" t="s">
        <v>77</v>
      </c>
    </row>
    <row r="2" spans="1:7" s="4" customFormat="1" ht="13.5" customHeight="1" x14ac:dyDescent="0.5">
      <c r="A2" s="34" t="s">
        <v>73</v>
      </c>
      <c r="B2" s="5"/>
    </row>
    <row r="3" spans="1:7" s="4" customFormat="1" ht="13.5" customHeight="1" x14ac:dyDescent="0.5">
      <c r="B3" s="3"/>
    </row>
    <row r="4" spans="1:7" s="4" customFormat="1" ht="13.5" customHeight="1" x14ac:dyDescent="0.5">
      <c r="B4" s="7" t="s">
        <v>4</v>
      </c>
      <c r="C4" s="8">
        <v>2020</v>
      </c>
      <c r="D4" s="8">
        <v>2021</v>
      </c>
      <c r="E4" s="8">
        <v>2022</v>
      </c>
      <c r="F4" s="8">
        <v>2023</v>
      </c>
      <c r="G4" s="9">
        <v>2024</v>
      </c>
    </row>
    <row r="5" spans="1:7" s="4" customFormat="1" ht="13.5" customHeight="1" x14ac:dyDescent="0.5">
      <c r="B5" s="20" t="s">
        <v>0</v>
      </c>
      <c r="C5" s="27">
        <v>20786</v>
      </c>
      <c r="D5" s="27">
        <v>21765</v>
      </c>
      <c r="E5" s="27">
        <v>22983.136064940034</v>
      </c>
      <c r="F5" s="27">
        <v>23475.12917142989</v>
      </c>
      <c r="G5" s="28">
        <f>+G24</f>
        <v>21647.439999999999</v>
      </c>
    </row>
    <row r="6" spans="1:7" s="4" customFormat="1" ht="13.5" customHeight="1" x14ac:dyDescent="0.5">
      <c r="B6" s="38" t="s">
        <v>5</v>
      </c>
      <c r="C6" s="12"/>
      <c r="D6" s="13">
        <v>4.7099008948330523E-2</v>
      </c>
      <c r="E6" s="13">
        <v>5.5967657474846444E-2</v>
      </c>
      <c r="F6" s="13">
        <v>2.1406700334527962E-2</v>
      </c>
      <c r="G6" s="14">
        <v>-7.7856631200040938E-2</v>
      </c>
    </row>
    <row r="7" spans="1:7" s="4" customFormat="1" ht="13.5" customHeight="1" x14ac:dyDescent="0.5">
      <c r="B7" s="20" t="s">
        <v>1</v>
      </c>
      <c r="C7" s="27">
        <f t="shared" ref="C7:G7" si="0">+C37</f>
        <v>4268</v>
      </c>
      <c r="D7" s="27">
        <f t="shared" si="0"/>
        <v>5020</v>
      </c>
      <c r="E7" s="27">
        <f t="shared" si="0"/>
        <v>4679</v>
      </c>
      <c r="F7" s="27">
        <f t="shared" si="0"/>
        <v>4003.7519201100004</v>
      </c>
      <c r="G7" s="28">
        <f t="shared" si="0"/>
        <v>3316.0430000000015</v>
      </c>
    </row>
    <row r="8" spans="1:7" s="4" customFormat="1" ht="13.5" customHeight="1" x14ac:dyDescent="0.5">
      <c r="B8" s="38" t="s">
        <v>6</v>
      </c>
      <c r="C8" s="12">
        <f t="shared" ref="C8:G8" si="1">+C7/C5</f>
        <v>0.20533051092081209</v>
      </c>
      <c r="D8" s="12">
        <f t="shared" si="1"/>
        <v>0.23064553181713759</v>
      </c>
      <c r="E8" s="12">
        <f t="shared" si="1"/>
        <v>0.20358405340242711</v>
      </c>
      <c r="F8" s="12">
        <f t="shared" si="1"/>
        <v>0.17055292394227659</v>
      </c>
      <c r="G8" s="15">
        <f t="shared" si="1"/>
        <v>0.15318407165004277</v>
      </c>
    </row>
    <row r="9" spans="1:7" s="4" customFormat="1" ht="13.5" customHeight="1" x14ac:dyDescent="0.5">
      <c r="B9" s="20" t="s">
        <v>2</v>
      </c>
      <c r="C9" s="27">
        <f t="shared" ref="C9:G9" si="2">-C93</f>
        <v>3560</v>
      </c>
      <c r="D9" s="27">
        <f t="shared" si="2"/>
        <v>3755</v>
      </c>
      <c r="E9" s="27">
        <f t="shared" si="2"/>
        <v>3972</v>
      </c>
      <c r="F9" s="27">
        <f t="shared" si="2"/>
        <v>5160.7614041200013</v>
      </c>
      <c r="G9" s="28">
        <f t="shared" si="2"/>
        <v>3936.543866869999</v>
      </c>
    </row>
    <row r="10" spans="1:7" s="4" customFormat="1" ht="13.5" customHeight="1" x14ac:dyDescent="0.5">
      <c r="B10" s="38" t="s">
        <v>7</v>
      </c>
      <c r="C10" s="12">
        <f t="shared" ref="C10:G10" si="3">+C9/C5</f>
        <v>0.17126912344847495</v>
      </c>
      <c r="D10" s="12">
        <f t="shared" si="3"/>
        <v>0.17252469561222145</v>
      </c>
      <c r="E10" s="12">
        <f t="shared" si="3"/>
        <v>0.17282236805181458</v>
      </c>
      <c r="F10" s="12">
        <f t="shared" si="3"/>
        <v>0.21983953172027018</v>
      </c>
      <c r="G10" s="15">
        <f t="shared" si="3"/>
        <v>0.18184800913502933</v>
      </c>
    </row>
    <row r="11" spans="1:7" s="4" customFormat="1" ht="13.5" customHeight="1" x14ac:dyDescent="0.5">
      <c r="B11" s="20" t="s">
        <v>8</v>
      </c>
      <c r="C11" s="27">
        <f t="shared" ref="C11:G11" si="4">+C7-C9</f>
        <v>708</v>
      </c>
      <c r="D11" s="27">
        <f t="shared" si="4"/>
        <v>1265</v>
      </c>
      <c r="E11" s="27">
        <f t="shared" si="4"/>
        <v>707</v>
      </c>
      <c r="F11" s="27">
        <f t="shared" si="4"/>
        <v>-1157.009484010001</v>
      </c>
      <c r="G11" s="28">
        <f t="shared" si="4"/>
        <v>-620.50086686999748</v>
      </c>
    </row>
    <row r="12" spans="1:7" s="4" customFormat="1" ht="13.5" customHeight="1" x14ac:dyDescent="0.5">
      <c r="B12" s="38" t="s">
        <v>9</v>
      </c>
      <c r="C12" s="12">
        <v>3.4061387472337147E-2</v>
      </c>
      <c r="D12" s="12">
        <v>5.8120836204916149E-2</v>
      </c>
      <c r="E12" s="12">
        <v>3.0761685350612515E-2</v>
      </c>
      <c r="F12" s="12">
        <v>-4.9286607777993603E-2</v>
      </c>
      <c r="G12" s="15">
        <v>-2.8637442574728202E-2</v>
      </c>
    </row>
    <row r="13" spans="1:7" s="4" customFormat="1" ht="13.5" customHeight="1" x14ac:dyDescent="0.5">
      <c r="B13" s="17" t="s">
        <v>3</v>
      </c>
      <c r="C13" s="18">
        <v>161</v>
      </c>
      <c r="D13" s="18">
        <v>3286</v>
      </c>
      <c r="E13" s="18">
        <v>1592</v>
      </c>
      <c r="F13" s="18">
        <v>3544</v>
      </c>
      <c r="G13" s="19">
        <v>-650</v>
      </c>
    </row>
    <row r="14" spans="1:7" s="4" customFormat="1" ht="13.5" customHeight="1" x14ac:dyDescent="0.5">
      <c r="B14" s="45"/>
    </row>
    <row r="15" spans="1:7" s="4" customFormat="1" ht="13.5" customHeight="1" x14ac:dyDescent="0.5"/>
    <row r="16" spans="1:7" s="4" customFormat="1" ht="13.5" customHeight="1" x14ac:dyDescent="0.5">
      <c r="B16" s="7" t="s">
        <v>10</v>
      </c>
      <c r="C16" s="37">
        <f>+C4</f>
        <v>2020</v>
      </c>
      <c r="D16" s="37">
        <f>+D4</f>
        <v>2021</v>
      </c>
      <c r="E16" s="37">
        <f>+E4</f>
        <v>2022</v>
      </c>
      <c r="F16" s="37">
        <f>+F4</f>
        <v>2023</v>
      </c>
      <c r="G16" s="37">
        <f>+G4</f>
        <v>2024</v>
      </c>
    </row>
    <row r="17" spans="2:7" s="4" customFormat="1" ht="13.5" customHeight="1" x14ac:dyDescent="0.5">
      <c r="B17" s="10" t="s">
        <v>11</v>
      </c>
      <c r="C17" s="6">
        <v>7808</v>
      </c>
      <c r="D17" s="6">
        <v>8372</v>
      </c>
      <c r="E17" s="6">
        <v>8606.67</v>
      </c>
      <c r="F17" s="6">
        <v>8999.82</v>
      </c>
      <c r="G17" s="11">
        <v>9573.56</v>
      </c>
    </row>
    <row r="18" spans="2:7" s="4" customFormat="1" ht="13.5" customHeight="1" x14ac:dyDescent="0.5">
      <c r="B18" s="10" t="s">
        <v>12</v>
      </c>
      <c r="C18" s="6">
        <v>4557</v>
      </c>
      <c r="D18" s="6">
        <v>4463</v>
      </c>
      <c r="E18" s="6">
        <v>4422.3450000000003</v>
      </c>
      <c r="F18" s="6">
        <v>4405.25</v>
      </c>
      <c r="G18" s="11">
        <v>4686.18</v>
      </c>
    </row>
    <row r="19" spans="2:7" s="4" customFormat="1" ht="13.5" customHeight="1" x14ac:dyDescent="0.5">
      <c r="B19" s="10" t="s">
        <v>13</v>
      </c>
      <c r="C19" s="6">
        <v>3512</v>
      </c>
      <c r="D19" s="6">
        <v>4616</v>
      </c>
      <c r="E19" s="6">
        <v>5164.87</v>
      </c>
      <c r="F19" s="6">
        <v>4863.01</v>
      </c>
      <c r="G19" s="11">
        <v>4335.63</v>
      </c>
    </row>
    <row r="20" spans="2:7" s="4" customFormat="1" ht="13.5" customHeight="1" x14ac:dyDescent="0.5">
      <c r="B20" s="10" t="s">
        <v>14</v>
      </c>
      <c r="C20" s="6">
        <v>608</v>
      </c>
      <c r="D20" s="6">
        <v>535</v>
      </c>
      <c r="E20" s="6">
        <v>484.36</v>
      </c>
      <c r="F20" s="6">
        <v>445.75</v>
      </c>
      <c r="G20" s="11">
        <v>418.53</v>
      </c>
    </row>
    <row r="21" spans="2:7" s="4" customFormat="1" ht="13.5" customHeight="1" x14ac:dyDescent="0.5">
      <c r="B21" s="10" t="s">
        <v>15</v>
      </c>
      <c r="C21" s="6">
        <v>2420</v>
      </c>
      <c r="D21" s="6">
        <v>1676</v>
      </c>
      <c r="E21" s="6">
        <v>2261</v>
      </c>
      <c r="F21" s="6">
        <v>2537.29</v>
      </c>
      <c r="G21" s="11">
        <v>484.25</v>
      </c>
    </row>
    <row r="22" spans="2:7" s="4" customFormat="1" ht="13.5" customHeight="1" x14ac:dyDescent="0.5">
      <c r="B22" s="10" t="s">
        <v>16</v>
      </c>
      <c r="C22" s="6">
        <v>1082</v>
      </c>
      <c r="D22" s="6">
        <v>1267</v>
      </c>
      <c r="E22" s="6">
        <v>1267.271083059999</v>
      </c>
      <c r="F22" s="6">
        <v>1236.1400000000001</v>
      </c>
      <c r="G22" s="11">
        <v>1096.32</v>
      </c>
    </row>
    <row r="23" spans="2:7" s="4" customFormat="1" ht="13.5" customHeight="1" x14ac:dyDescent="0.5">
      <c r="B23" s="10" t="s">
        <v>17</v>
      </c>
      <c r="C23" s="6">
        <v>799</v>
      </c>
      <c r="D23" s="6">
        <v>836</v>
      </c>
      <c r="E23" s="6">
        <v>776.62043018996769</v>
      </c>
      <c r="F23" s="6">
        <v>987.86</v>
      </c>
      <c r="G23" s="11">
        <v>1052.97</v>
      </c>
    </row>
    <row r="24" spans="2:7" s="4" customFormat="1" ht="13.5" customHeight="1" x14ac:dyDescent="0.5">
      <c r="B24" s="31" t="s">
        <v>76</v>
      </c>
      <c r="C24" s="32">
        <f t="shared" ref="C24:F24" si="5">+SUM(C17:C23)</f>
        <v>20786</v>
      </c>
      <c r="D24" s="32">
        <f t="shared" si="5"/>
        <v>21765</v>
      </c>
      <c r="E24" s="32">
        <f t="shared" si="5"/>
        <v>22983.136513249967</v>
      </c>
      <c r="F24" s="32">
        <f t="shared" si="5"/>
        <v>23475.120000000003</v>
      </c>
      <c r="G24" s="33">
        <f>+SUM(G17:G23)</f>
        <v>21647.439999999999</v>
      </c>
    </row>
    <row r="25" spans="2:7" s="4" customFormat="1" ht="13.5" customHeight="1" x14ac:dyDescent="0.5"/>
    <row r="26" spans="2:7" s="4" customFormat="1" ht="13.5" customHeight="1" x14ac:dyDescent="0.5">
      <c r="B26" s="7" t="s">
        <v>69</v>
      </c>
      <c r="C26" s="8">
        <f>+C16</f>
        <v>2020</v>
      </c>
      <c r="D26" s="8">
        <f>+D16</f>
        <v>2021</v>
      </c>
      <c r="E26" s="8">
        <f>+E16</f>
        <v>2022</v>
      </c>
      <c r="F26" s="8">
        <f>+F16</f>
        <v>2023</v>
      </c>
      <c r="G26" s="9">
        <f>+G16</f>
        <v>2024</v>
      </c>
    </row>
    <row r="27" spans="2:7" s="4" customFormat="1" ht="13.5" customHeight="1" x14ac:dyDescent="0.5">
      <c r="B27" s="20" t="s">
        <v>0</v>
      </c>
      <c r="C27" s="27">
        <v>20786</v>
      </c>
      <c r="D27" s="27">
        <v>21765</v>
      </c>
      <c r="E27" s="27">
        <v>22983</v>
      </c>
      <c r="F27" s="27">
        <v>23475</v>
      </c>
      <c r="G27" s="28">
        <v>21647.43</v>
      </c>
    </row>
    <row r="28" spans="2:7" s="4" customFormat="1" ht="13.5" customHeight="1" x14ac:dyDescent="0.5">
      <c r="B28" s="20"/>
      <c r="C28" s="27"/>
      <c r="D28" s="27"/>
      <c r="E28" s="27"/>
      <c r="F28" s="27"/>
      <c r="G28" s="28"/>
    </row>
    <row r="29" spans="2:7" s="4" customFormat="1" ht="13.5" customHeight="1" x14ac:dyDescent="0.5">
      <c r="B29" s="21" t="s">
        <v>88</v>
      </c>
      <c r="C29" s="6">
        <v>-7900</v>
      </c>
      <c r="D29" s="6">
        <v>-8044</v>
      </c>
      <c r="E29" s="6">
        <v>-8814</v>
      </c>
      <c r="F29" s="6">
        <v>-9522</v>
      </c>
      <c r="G29" s="11">
        <v>-8798.5969999999998</v>
      </c>
    </row>
    <row r="30" spans="2:7" s="4" customFormat="1" ht="13.5" customHeight="1" x14ac:dyDescent="0.5">
      <c r="B30" s="21" t="s">
        <v>18</v>
      </c>
      <c r="C30" s="6">
        <v>-5271</v>
      </c>
      <c r="D30" s="6">
        <v>-5337</v>
      </c>
      <c r="E30" s="6">
        <v>-5674</v>
      </c>
      <c r="F30" s="6">
        <v>-5974</v>
      </c>
      <c r="G30" s="11">
        <v>-6243.51</v>
      </c>
    </row>
    <row r="31" spans="2:7" s="4" customFormat="1" ht="13.5" customHeight="1" x14ac:dyDescent="0.5">
      <c r="B31" s="21" t="s">
        <v>19</v>
      </c>
      <c r="C31" s="6">
        <v>-1876</v>
      </c>
      <c r="D31" s="6">
        <v>-1952</v>
      </c>
      <c r="E31" s="6">
        <v>-1850</v>
      </c>
      <c r="F31" s="6">
        <v>-2129.2480798900001</v>
      </c>
      <c r="G31" s="11">
        <v>-1977.28</v>
      </c>
    </row>
    <row r="32" spans="2:7" s="4" customFormat="1" ht="13.5" customHeight="1" x14ac:dyDescent="0.5">
      <c r="B32" s="20" t="s">
        <v>20</v>
      </c>
      <c r="C32" s="27">
        <f t="shared" ref="C32:G32" si="6">+SUM(C29:C31)</f>
        <v>-15047</v>
      </c>
      <c r="D32" s="27">
        <f t="shared" si="6"/>
        <v>-15333</v>
      </c>
      <c r="E32" s="27">
        <f t="shared" si="6"/>
        <v>-16338</v>
      </c>
      <c r="F32" s="27">
        <f t="shared" si="6"/>
        <v>-17625.24807989</v>
      </c>
      <c r="G32" s="28">
        <f t="shared" si="6"/>
        <v>-17019.386999999999</v>
      </c>
    </row>
    <row r="33" spans="2:7" s="4" customFormat="1" ht="13.5" customHeight="1" x14ac:dyDescent="0.5">
      <c r="B33" s="10"/>
      <c r="C33" s="6"/>
      <c r="D33" s="6"/>
      <c r="E33" s="6"/>
      <c r="F33" s="6"/>
      <c r="G33" s="11"/>
    </row>
    <row r="34" spans="2:7" s="4" customFormat="1" ht="13.5" customHeight="1" x14ac:dyDescent="0.5">
      <c r="B34" s="20" t="s">
        <v>21</v>
      </c>
      <c r="C34" s="27">
        <f t="shared" ref="C34:G34" si="7">+C27+C32</f>
        <v>5739</v>
      </c>
      <c r="D34" s="27">
        <f t="shared" si="7"/>
        <v>6432</v>
      </c>
      <c r="E34" s="27">
        <f t="shared" si="7"/>
        <v>6645</v>
      </c>
      <c r="F34" s="27">
        <f t="shared" si="7"/>
        <v>5849.7519201100004</v>
      </c>
      <c r="G34" s="28">
        <f t="shared" si="7"/>
        <v>4628.0430000000015</v>
      </c>
    </row>
    <row r="35" spans="2:7" s="4" customFormat="1" ht="13.5" customHeight="1" x14ac:dyDescent="0.5">
      <c r="B35" s="10" t="s">
        <v>22</v>
      </c>
      <c r="C35" s="6">
        <v>-1471</v>
      </c>
      <c r="D35" s="6">
        <v>-1412</v>
      </c>
      <c r="E35" s="6">
        <v>-1966</v>
      </c>
      <c r="F35" s="6">
        <v>-1846</v>
      </c>
      <c r="G35" s="11">
        <v>-1312</v>
      </c>
    </row>
    <row r="36" spans="2:7" s="4" customFormat="1" ht="13.5" customHeight="1" x14ac:dyDescent="0.5">
      <c r="B36" s="10"/>
      <c r="C36" s="6"/>
      <c r="D36" s="6"/>
      <c r="E36" s="6"/>
      <c r="F36" s="6"/>
      <c r="G36" s="11"/>
    </row>
    <row r="37" spans="2:7" s="4" customFormat="1" ht="13.5" customHeight="1" x14ac:dyDescent="0.5">
      <c r="B37" s="31" t="s">
        <v>1</v>
      </c>
      <c r="C37" s="32">
        <f t="shared" ref="C37:G37" si="8">+C34+C35</f>
        <v>4268</v>
      </c>
      <c r="D37" s="32">
        <f t="shared" si="8"/>
        <v>5020</v>
      </c>
      <c r="E37" s="32">
        <f t="shared" si="8"/>
        <v>4679</v>
      </c>
      <c r="F37" s="32">
        <f t="shared" si="8"/>
        <v>4003.7519201100004</v>
      </c>
      <c r="G37" s="33">
        <f t="shared" si="8"/>
        <v>3316.0430000000015</v>
      </c>
    </row>
    <row r="38" spans="2:7" s="4" customFormat="1" ht="13.5" customHeight="1" x14ac:dyDescent="0.5">
      <c r="B38" s="20"/>
      <c r="C38" s="27"/>
      <c r="D38" s="27"/>
      <c r="E38" s="27"/>
      <c r="F38" s="27"/>
      <c r="G38" s="28"/>
    </row>
    <row r="39" spans="2:7" s="4" customFormat="1" ht="13.5" customHeight="1" x14ac:dyDescent="0.5">
      <c r="B39" s="20" t="s">
        <v>21</v>
      </c>
      <c r="C39" s="27">
        <f t="shared" ref="C39:G39" si="9">+C34</f>
        <v>5739</v>
      </c>
      <c r="D39" s="27">
        <f t="shared" si="9"/>
        <v>6432</v>
      </c>
      <c r="E39" s="27">
        <f t="shared" si="9"/>
        <v>6645</v>
      </c>
      <c r="F39" s="27">
        <f t="shared" si="9"/>
        <v>5849.7519201100004</v>
      </c>
      <c r="G39" s="28">
        <f t="shared" si="9"/>
        <v>4628.0430000000015</v>
      </c>
    </row>
    <row r="40" spans="2:7" s="4" customFormat="1" ht="13.5" customHeight="1" x14ac:dyDescent="0.5">
      <c r="B40" s="10" t="s">
        <v>23</v>
      </c>
      <c r="C40" s="6">
        <v>-4195.3519880000003</v>
      </c>
      <c r="D40" s="6">
        <v>-4330.3519880000003</v>
      </c>
      <c r="E40" s="6">
        <v>-3589.3519879999999</v>
      </c>
      <c r="F40" s="6">
        <v>-3235.3519879999999</v>
      </c>
      <c r="G40" s="11">
        <v>-3153</v>
      </c>
    </row>
    <row r="41" spans="2:7" s="4" customFormat="1" ht="13.5" customHeight="1" x14ac:dyDescent="0.5">
      <c r="B41" s="10" t="s">
        <v>87</v>
      </c>
      <c r="C41" s="6">
        <v>-198.64801199999999</v>
      </c>
      <c r="D41" s="6">
        <v>-198.64801199999999</v>
      </c>
      <c r="E41" s="6">
        <v>-198.64801199999999</v>
      </c>
      <c r="F41" s="6">
        <v>-198.64801199999999</v>
      </c>
      <c r="G41" s="11">
        <v>-205.73</v>
      </c>
    </row>
    <row r="42" spans="2:7" s="4" customFormat="1" ht="13.5" customHeight="1" x14ac:dyDescent="0.5">
      <c r="B42" s="10" t="s">
        <v>24</v>
      </c>
      <c r="C42" s="6">
        <f t="shared" ref="C42:G42" si="10">+C86</f>
        <v>-1184</v>
      </c>
      <c r="D42" s="6">
        <f t="shared" si="10"/>
        <v>-1169</v>
      </c>
      <c r="E42" s="6">
        <f t="shared" si="10"/>
        <v>-1265</v>
      </c>
      <c r="F42" s="6">
        <f t="shared" si="10"/>
        <v>-1308</v>
      </c>
      <c r="G42" s="11">
        <f t="shared" si="10"/>
        <v>-759</v>
      </c>
    </row>
    <row r="43" spans="2:7" s="4" customFormat="1" ht="13.5" customHeight="1" x14ac:dyDescent="0.5">
      <c r="B43" s="10" t="s">
        <v>26</v>
      </c>
      <c r="C43" s="6"/>
      <c r="D43" s="6">
        <v>2552</v>
      </c>
      <c r="E43" s="6"/>
      <c r="F43" s="6">
        <v>2436</v>
      </c>
      <c r="G43" s="11"/>
    </row>
    <row r="44" spans="2:7" s="4" customFormat="1" ht="13.5" customHeight="1" x14ac:dyDescent="0.5">
      <c r="B44" s="10" t="s">
        <v>25</v>
      </c>
      <c r="C44" s="6"/>
      <c r="D44" s="6"/>
      <c r="E44" s="6"/>
      <c r="F44" s="6"/>
      <c r="G44" s="11">
        <v>-1161.0913499999999</v>
      </c>
    </row>
    <row r="45" spans="2:7" s="4" customFormat="1" ht="13.5" customHeight="1" x14ac:dyDescent="0.5">
      <c r="B45" s="10"/>
      <c r="G45" s="11"/>
    </row>
    <row r="46" spans="2:7" s="4" customFormat="1" ht="13.5" customHeight="1" x14ac:dyDescent="0.5">
      <c r="B46" s="20" t="s">
        <v>3</v>
      </c>
      <c r="C46" s="27">
        <f>+SUM(C39:C44)</f>
        <v>160.99999999999955</v>
      </c>
      <c r="D46" s="27">
        <f>+SUM(D39:D44)</f>
        <v>3285.9999999999995</v>
      </c>
      <c r="E46" s="27">
        <f>+SUM(E39:E44)</f>
        <v>1592</v>
      </c>
      <c r="F46" s="27">
        <f>+SUM(F39:F44)</f>
        <v>3543.7519201100004</v>
      </c>
      <c r="G46" s="28">
        <v>-650.29999999999995</v>
      </c>
    </row>
    <row r="47" spans="2:7" s="4" customFormat="1" ht="13.5" customHeight="1" x14ac:dyDescent="0.5">
      <c r="B47" s="10" t="s">
        <v>86</v>
      </c>
      <c r="C47" s="6">
        <v>-910</v>
      </c>
      <c r="D47" s="6">
        <v>-573</v>
      </c>
      <c r="E47" s="6">
        <v>-846</v>
      </c>
      <c r="F47" s="6">
        <v>-1134</v>
      </c>
      <c r="G47" s="11">
        <v>-1290.4000000000001</v>
      </c>
    </row>
    <row r="49" spans="2:7" s="4" customFormat="1" ht="13.5" customHeight="1" x14ac:dyDescent="0.5">
      <c r="B49" s="10" t="s">
        <v>28</v>
      </c>
      <c r="C49" s="6">
        <v>98</v>
      </c>
      <c r="D49" s="6">
        <v>-251</v>
      </c>
      <c r="E49" s="6"/>
      <c r="F49" s="6"/>
      <c r="G49" s="11"/>
    </row>
    <row r="50" spans="2:7" s="4" customFormat="1" ht="13.5" customHeight="1" x14ac:dyDescent="0.5">
      <c r="B50" s="10"/>
      <c r="C50" s="6"/>
      <c r="D50" s="6"/>
      <c r="E50" s="6"/>
      <c r="F50" s="6"/>
      <c r="G50" s="11"/>
    </row>
    <row r="51" spans="2:7" s="4" customFormat="1" ht="13.5" customHeight="1" x14ac:dyDescent="0.5">
      <c r="B51" s="20" t="s">
        <v>29</v>
      </c>
      <c r="C51" s="27">
        <f t="shared" ref="C51:F51" si="11">+SUM(C46:C49)</f>
        <v>-651.00000000000045</v>
      </c>
      <c r="D51" s="27">
        <f t="shared" si="11"/>
        <v>2461.9999999999995</v>
      </c>
      <c r="E51" s="27">
        <f t="shared" si="11"/>
        <v>746</v>
      </c>
      <c r="F51" s="27">
        <f t="shared" si="11"/>
        <v>2409.7519201100004</v>
      </c>
      <c r="G51" s="28">
        <v>-1940</v>
      </c>
    </row>
    <row r="52" spans="2:7" s="4" customFormat="1" ht="13.5" customHeight="1" x14ac:dyDescent="0.5">
      <c r="B52" s="10" t="s">
        <v>30</v>
      </c>
      <c r="C52" s="6">
        <v>246</v>
      </c>
      <c r="D52" s="6">
        <v>-362</v>
      </c>
      <c r="E52" s="6">
        <v>142</v>
      </c>
      <c r="F52" s="6">
        <v>-301</v>
      </c>
      <c r="G52" s="11">
        <v>260.82893200000001</v>
      </c>
    </row>
    <row r="53" spans="2:7" s="4" customFormat="1" ht="13.5" customHeight="1" x14ac:dyDescent="0.5">
      <c r="B53" s="10" t="s">
        <v>27</v>
      </c>
      <c r="C53" s="6"/>
      <c r="D53" s="6"/>
      <c r="E53" s="6"/>
      <c r="F53" s="6"/>
      <c r="G53" s="11">
        <v>161</v>
      </c>
    </row>
    <row r="54" spans="2:7" s="4" customFormat="1" ht="13.5" customHeight="1" x14ac:dyDescent="0.5">
      <c r="B54" s="10"/>
      <c r="C54" s="6"/>
      <c r="D54" s="6"/>
      <c r="E54" s="6"/>
      <c r="F54" s="6"/>
      <c r="G54" s="11"/>
    </row>
    <row r="55" spans="2:7" s="4" customFormat="1" ht="13.5" customHeight="1" x14ac:dyDescent="0.5">
      <c r="B55" s="20" t="s">
        <v>31</v>
      </c>
      <c r="C55" s="27">
        <v>-405</v>
      </c>
      <c r="D55" s="27">
        <v>2100</v>
      </c>
      <c r="E55" s="27">
        <v>888</v>
      </c>
      <c r="F55" s="27">
        <v>2109</v>
      </c>
      <c r="G55" s="28">
        <v>-1518</v>
      </c>
    </row>
    <row r="56" spans="2:7" s="4" customFormat="1" ht="13.5" customHeight="1" x14ac:dyDescent="0.5">
      <c r="B56" s="10" t="s">
        <v>32</v>
      </c>
      <c r="C56" s="4">
        <v>156</v>
      </c>
      <c r="D56" s="6">
        <v>-114</v>
      </c>
      <c r="E56" s="6">
        <v>1</v>
      </c>
      <c r="F56" s="6">
        <v>-2</v>
      </c>
      <c r="G56" s="11">
        <v>-44</v>
      </c>
    </row>
    <row r="57" spans="2:7" s="4" customFormat="1" ht="13.5" customHeight="1" x14ac:dyDescent="0.5">
      <c r="B57" s="10"/>
      <c r="C57" s="27"/>
      <c r="D57" s="27"/>
      <c r="E57" s="27"/>
      <c r="F57" s="27"/>
      <c r="G57" s="28"/>
    </row>
    <row r="58" spans="2:7" s="4" customFormat="1" ht="13.5" customHeight="1" x14ac:dyDescent="0.5">
      <c r="B58" s="31" t="s">
        <v>33</v>
      </c>
      <c r="C58" s="32">
        <f t="shared" ref="C58:G58" si="12">+C55+C56</f>
        <v>-249</v>
      </c>
      <c r="D58" s="32">
        <f t="shared" si="12"/>
        <v>1986</v>
      </c>
      <c r="E58" s="32">
        <f t="shared" si="12"/>
        <v>889</v>
      </c>
      <c r="F58" s="32">
        <f t="shared" si="12"/>
        <v>2107</v>
      </c>
      <c r="G58" s="33">
        <f t="shared" si="12"/>
        <v>-1562</v>
      </c>
    </row>
    <row r="59" spans="2:7" s="4" customFormat="1" ht="13.5" customHeight="1" x14ac:dyDescent="0.5"/>
    <row r="60" spans="2:7" s="4" customFormat="1" ht="13.5" customHeight="1" x14ac:dyDescent="0.5">
      <c r="B60" s="7" t="s">
        <v>34</v>
      </c>
      <c r="C60" s="8">
        <f>+C26</f>
        <v>2020</v>
      </c>
      <c r="D60" s="8">
        <f>+D26</f>
        <v>2021</v>
      </c>
      <c r="E60" s="8">
        <f>+E26</f>
        <v>2022</v>
      </c>
      <c r="F60" s="8">
        <f>+F26</f>
        <v>2023</v>
      </c>
      <c r="G60" s="9">
        <f>+G26</f>
        <v>2024</v>
      </c>
    </row>
    <row r="61" spans="2:7" s="4" customFormat="1" ht="13.5" customHeight="1" x14ac:dyDescent="0.5">
      <c r="B61" s="20" t="s">
        <v>35</v>
      </c>
      <c r="G61" s="16"/>
    </row>
    <row r="62" spans="2:7" s="4" customFormat="1" ht="13.5" customHeight="1" x14ac:dyDescent="0.5">
      <c r="B62" s="21" t="s">
        <v>36</v>
      </c>
      <c r="C62" s="22">
        <f>+C34/C27</f>
        <v>0.27609929760415663</v>
      </c>
      <c r="D62" s="22">
        <f>+D34/D27</f>
        <v>0.29552033080634044</v>
      </c>
      <c r="E62" s="22">
        <f>+E34/E27</f>
        <v>0.28912674585563242</v>
      </c>
      <c r="F62" s="22">
        <f>+F34/F27</f>
        <v>0.24919071012183175</v>
      </c>
      <c r="G62" s="23">
        <f>+G34/G27</f>
        <v>0.21379179884171015</v>
      </c>
    </row>
    <row r="63" spans="2:7" s="4" customFormat="1" ht="13.5" customHeight="1" x14ac:dyDescent="0.5">
      <c r="B63" s="21" t="s">
        <v>37</v>
      </c>
      <c r="C63" s="22">
        <f>+C37/C27</f>
        <v>0.20533051092081209</v>
      </c>
      <c r="D63" s="22">
        <f>+D37/D27</f>
        <v>0.23064553181713759</v>
      </c>
      <c r="E63" s="22">
        <f>+E37/E27</f>
        <v>0.20358525866945135</v>
      </c>
      <c r="F63" s="22">
        <f>+F37/F27</f>
        <v>0.17055386241150161</v>
      </c>
      <c r="G63" s="23">
        <f>+G37/G27</f>
        <v>0.15318414241321032</v>
      </c>
    </row>
    <row r="64" spans="2:7" s="4" customFormat="1" ht="13.5" customHeight="1" x14ac:dyDescent="0.5">
      <c r="B64" s="21" t="s">
        <v>38</v>
      </c>
      <c r="C64" s="22">
        <f>+C55/C27</f>
        <v>-1.9484268257480997E-2</v>
      </c>
      <c r="D64" s="22">
        <f>+D55/D27</f>
        <v>9.648518263266713E-2</v>
      </c>
      <c r="E64" s="22">
        <f>+E55/E27</f>
        <v>3.8637253622242525E-2</v>
      </c>
      <c r="F64" s="22">
        <f>+F55/F27</f>
        <v>8.984025559105431E-2</v>
      </c>
      <c r="G64" s="23">
        <f>+G55/G27</f>
        <v>-7.0123797605535623E-2</v>
      </c>
    </row>
    <row r="65" spans="2:7" s="4" customFormat="1" ht="13.5" customHeight="1" x14ac:dyDescent="0.5">
      <c r="B65" s="10"/>
      <c r="C65" s="22"/>
      <c r="D65" s="22"/>
      <c r="E65" s="22"/>
      <c r="F65" s="22"/>
      <c r="G65" s="23"/>
    </row>
    <row r="66" spans="2:7" s="4" customFormat="1" ht="13.5" customHeight="1" x14ac:dyDescent="0.5">
      <c r="B66" s="20" t="s">
        <v>39</v>
      </c>
      <c r="C66" s="22"/>
      <c r="D66" s="22"/>
      <c r="E66" s="22"/>
      <c r="F66" s="22"/>
      <c r="G66" s="23"/>
    </row>
    <row r="67" spans="2:7" s="4" customFormat="1" ht="13.5" customHeight="1" x14ac:dyDescent="0.5">
      <c r="B67" s="21" t="s">
        <v>40</v>
      </c>
      <c r="C67" s="22">
        <f>+C9/C5</f>
        <v>0.17126912344847495</v>
      </c>
      <c r="D67" s="22">
        <f>+D9/D5</f>
        <v>0.17252469561222145</v>
      </c>
      <c r="E67" s="22">
        <f>+E9/E5</f>
        <v>0.17282236805181458</v>
      </c>
      <c r="F67" s="22">
        <f>+F9/F5</f>
        <v>0.21983953172027018</v>
      </c>
      <c r="G67" s="23">
        <f>+G9/G5</f>
        <v>0.18184800913502933</v>
      </c>
    </row>
    <row r="68" spans="2:7" s="4" customFormat="1" ht="13.5" customHeight="1" x14ac:dyDescent="0.5">
      <c r="B68" s="21" t="s">
        <v>9</v>
      </c>
      <c r="C68" s="22">
        <f>+C11/C5</f>
        <v>3.4061387472337147E-2</v>
      </c>
      <c r="D68" s="22">
        <f>+D11/D5</f>
        <v>5.8120836204916149E-2</v>
      </c>
      <c r="E68" s="22">
        <f>+E11/E5</f>
        <v>3.0761685350612515E-2</v>
      </c>
      <c r="F68" s="22">
        <f>+F11/F5</f>
        <v>-4.9286607777993603E-2</v>
      </c>
      <c r="G68" s="23">
        <f>+G11/G5</f>
        <v>-2.8663937484986562E-2</v>
      </c>
    </row>
    <row r="69" spans="2:7" s="4" customFormat="1" ht="13.5" customHeight="1" x14ac:dyDescent="0.5">
      <c r="B69" s="10"/>
      <c r="C69" s="22"/>
      <c r="D69" s="22"/>
      <c r="E69" s="22"/>
      <c r="F69" s="22"/>
      <c r="G69" s="23"/>
    </row>
    <row r="70" spans="2:7" s="4" customFormat="1" ht="13.5" customHeight="1" x14ac:dyDescent="0.5">
      <c r="B70" s="20" t="s">
        <v>41</v>
      </c>
      <c r="C70" s="22"/>
      <c r="D70" s="22"/>
      <c r="E70" s="22"/>
      <c r="F70" s="22"/>
      <c r="G70" s="23"/>
    </row>
    <row r="71" spans="2:7" s="4" customFormat="1" ht="13.5" customHeight="1" x14ac:dyDescent="0.5">
      <c r="B71" s="21" t="s">
        <v>89</v>
      </c>
      <c r="C71" s="22">
        <f t="shared" ref="C71:G73" si="13">-C29/C$27</f>
        <v>0.38006350428172808</v>
      </c>
      <c r="D71" s="22">
        <f t="shared" si="13"/>
        <v>0.36958419480817828</v>
      </c>
      <c r="E71" s="22">
        <f t="shared" si="13"/>
        <v>0.38350084845320453</v>
      </c>
      <c r="F71" s="22">
        <f t="shared" si="13"/>
        <v>0.4056230031948882</v>
      </c>
      <c r="G71" s="23">
        <f t="shared" si="13"/>
        <v>0.40644995733904671</v>
      </c>
    </row>
    <row r="72" spans="2:7" s="4" customFormat="1" ht="13.5" customHeight="1" x14ac:dyDescent="0.5">
      <c r="B72" s="21" t="s">
        <v>42</v>
      </c>
      <c r="C72" s="22">
        <f t="shared" si="13"/>
        <v>0.2535841431732897</v>
      </c>
      <c r="D72" s="22">
        <f t="shared" si="13"/>
        <v>0.24521019986216402</v>
      </c>
      <c r="E72" s="22">
        <f t="shared" si="13"/>
        <v>0.24687812731149111</v>
      </c>
      <c r="F72" s="22">
        <f t="shared" si="13"/>
        <v>0.25448349307774226</v>
      </c>
      <c r="G72" s="23">
        <f t="shared" si="13"/>
        <v>0.28841807087492605</v>
      </c>
    </row>
    <row r="73" spans="2:7" s="4" customFormat="1" ht="13.5" customHeight="1" x14ac:dyDescent="0.5">
      <c r="B73" s="21" t="s">
        <v>75</v>
      </c>
      <c r="C73" s="22">
        <f t="shared" si="13"/>
        <v>9.0253054940825556E-2</v>
      </c>
      <c r="D73" s="22">
        <f t="shared" si="13"/>
        <v>8.9685274523317246E-2</v>
      </c>
      <c r="E73" s="22">
        <f t="shared" si="13"/>
        <v>8.0494278379671935E-2</v>
      </c>
      <c r="F73" s="22">
        <f t="shared" si="13"/>
        <v>9.0702793605537804E-2</v>
      </c>
      <c r="G73" s="23">
        <f t="shared" si="13"/>
        <v>9.1340172944317177E-2</v>
      </c>
    </row>
    <row r="74" spans="2:7" s="4" customFormat="1" ht="13.5" customHeight="1" x14ac:dyDescent="0.5">
      <c r="B74" s="21" t="s">
        <v>43</v>
      </c>
      <c r="C74" s="22">
        <f>-C35/C27</f>
        <v>7.0768786683344562E-2</v>
      </c>
      <c r="D74" s="22">
        <f>-D35/D27</f>
        <v>6.4874798989202842E-2</v>
      </c>
      <c r="E74" s="22">
        <f>-E35/E27</f>
        <v>8.5541487186181084E-2</v>
      </c>
      <c r="F74" s="22">
        <f>-F35/F27</f>
        <v>7.8636847710330138E-2</v>
      </c>
      <c r="G74" s="23">
        <f>-G35/G27</f>
        <v>6.0607656428499829E-2</v>
      </c>
    </row>
    <row r="75" spans="2:7" s="4" customFormat="1" ht="13.5" customHeight="1" x14ac:dyDescent="0.5">
      <c r="B75" s="24" t="s">
        <v>44</v>
      </c>
      <c r="C75" s="25">
        <f>-C40/C27</f>
        <v>0.20183546560184742</v>
      </c>
      <c r="D75" s="25">
        <f>-D40/D27</f>
        <v>0.19895942972662534</v>
      </c>
      <c r="E75" s="25">
        <f>-E40/E27</f>
        <v>0.15617421520254102</v>
      </c>
      <c r="F75" s="25">
        <f>-F40/F27</f>
        <v>0.13782117094781682</v>
      </c>
      <c r="G75" s="26">
        <f>-G40/G27</f>
        <v>0.14565239384074691</v>
      </c>
    </row>
    <row r="76" spans="2:7" s="4" customFormat="1" ht="13.5" customHeight="1" x14ac:dyDescent="0.5"/>
    <row r="77" spans="2:7" s="4" customFormat="1" ht="13.5" customHeight="1" x14ac:dyDescent="0.5">
      <c r="B77" s="7" t="s">
        <v>84</v>
      </c>
      <c r="C77" s="8">
        <f>+C111</f>
        <v>2020</v>
      </c>
      <c r="D77" s="8">
        <f>+D111</f>
        <v>2021</v>
      </c>
      <c r="E77" s="8">
        <f>+E111</f>
        <v>2022</v>
      </c>
      <c r="F77" s="8">
        <f>+F111</f>
        <v>2023</v>
      </c>
      <c r="G77" s="9">
        <f>+G111</f>
        <v>2024</v>
      </c>
    </row>
    <row r="78" spans="2:7" s="4" customFormat="1" ht="13.5" customHeight="1" x14ac:dyDescent="0.5">
      <c r="B78" s="39" t="s">
        <v>74</v>
      </c>
      <c r="C78" s="6">
        <v>-1135</v>
      </c>
      <c r="D78" s="6">
        <v>-1106</v>
      </c>
      <c r="E78" s="6">
        <v>-1326</v>
      </c>
      <c r="F78" s="6">
        <v>-1212</v>
      </c>
      <c r="G78" s="11">
        <v>-690</v>
      </c>
    </row>
    <row r="79" spans="2:7" s="4" customFormat="1" ht="13.5" customHeight="1" x14ac:dyDescent="0.5">
      <c r="B79" s="39" t="s">
        <v>61</v>
      </c>
      <c r="C79" s="6">
        <v>-345</v>
      </c>
      <c r="D79" s="6">
        <v>-314</v>
      </c>
      <c r="E79" s="6">
        <v>-650</v>
      </c>
      <c r="F79" s="6">
        <v>-643</v>
      </c>
      <c r="G79" s="11">
        <v>-630</v>
      </c>
    </row>
    <row r="80" spans="2:7" s="4" customFormat="1" ht="13.5" customHeight="1" x14ac:dyDescent="0.5">
      <c r="B80" s="39" t="s">
        <v>62</v>
      </c>
      <c r="C80" s="6">
        <v>9</v>
      </c>
      <c r="D80" s="6">
        <v>8</v>
      </c>
      <c r="E80" s="6">
        <v>10</v>
      </c>
      <c r="F80" s="6">
        <v>9</v>
      </c>
      <c r="G80" s="11">
        <v>8</v>
      </c>
    </row>
    <row r="81" spans="2:7" s="4" customFormat="1" ht="13.5" customHeight="1" x14ac:dyDescent="0.5">
      <c r="B81" s="40" t="s">
        <v>22</v>
      </c>
      <c r="C81" s="27">
        <f t="shared" ref="C81:G81" si="14">+SUM(C78:C80)</f>
        <v>-1471</v>
      </c>
      <c r="D81" s="27">
        <f t="shared" si="14"/>
        <v>-1412</v>
      </c>
      <c r="E81" s="27">
        <f t="shared" si="14"/>
        <v>-1966</v>
      </c>
      <c r="F81" s="27">
        <f t="shared" si="14"/>
        <v>-1846</v>
      </c>
      <c r="G81" s="28">
        <f t="shared" si="14"/>
        <v>-1312</v>
      </c>
    </row>
    <row r="82" spans="2:7" s="4" customFormat="1" ht="13.5" customHeight="1" x14ac:dyDescent="0.5">
      <c r="B82" s="29"/>
      <c r="C82" s="30"/>
      <c r="D82" s="30"/>
      <c r="E82" s="30"/>
      <c r="F82" s="30"/>
      <c r="G82" s="41"/>
    </row>
    <row r="83" spans="2:7" s="4" customFormat="1" ht="13.5" customHeight="1" x14ac:dyDescent="0.5">
      <c r="B83" s="10" t="s">
        <v>61</v>
      </c>
      <c r="C83" s="6">
        <v>-345</v>
      </c>
      <c r="D83" s="6">
        <v>-314</v>
      </c>
      <c r="E83" s="6">
        <v>-650</v>
      </c>
      <c r="F83" s="6">
        <v>-643</v>
      </c>
      <c r="G83" s="11">
        <v>-630</v>
      </c>
    </row>
    <row r="84" spans="2:7" s="4" customFormat="1" ht="13.5" customHeight="1" x14ac:dyDescent="0.5">
      <c r="B84" s="10" t="s">
        <v>62</v>
      </c>
      <c r="C84" s="6">
        <v>9</v>
      </c>
      <c r="D84" s="6">
        <v>8</v>
      </c>
      <c r="E84" s="6">
        <v>10</v>
      </c>
      <c r="F84" s="6">
        <v>9</v>
      </c>
      <c r="G84" s="11">
        <v>8</v>
      </c>
    </row>
    <row r="85" spans="2:7" s="4" customFormat="1" ht="13.5" customHeight="1" x14ac:dyDescent="0.5">
      <c r="B85" s="10" t="s">
        <v>63</v>
      </c>
      <c r="C85" s="6">
        <v>-19</v>
      </c>
      <c r="D85" s="6">
        <v>1</v>
      </c>
      <c r="E85" s="6">
        <v>-37</v>
      </c>
      <c r="F85" s="6">
        <v>-18</v>
      </c>
      <c r="G85" s="11">
        <v>-5</v>
      </c>
    </row>
    <row r="86" spans="2:7" s="4" customFormat="1" ht="13.5" customHeight="1" x14ac:dyDescent="0.5">
      <c r="B86" s="10" t="s">
        <v>24</v>
      </c>
      <c r="C86" s="6">
        <v>-1184</v>
      </c>
      <c r="D86" s="6">
        <v>-1169</v>
      </c>
      <c r="E86" s="6">
        <v>-1265</v>
      </c>
      <c r="F86" s="6">
        <v>-1308</v>
      </c>
      <c r="G86" s="11">
        <v>-759</v>
      </c>
    </row>
    <row r="87" spans="2:7" s="4" customFormat="1" ht="13.5" customHeight="1" x14ac:dyDescent="0.5">
      <c r="B87" s="31" t="s">
        <v>67</v>
      </c>
      <c r="C87" s="32">
        <f>+SUM(C83:C86)</f>
        <v>-1539</v>
      </c>
      <c r="D87" s="32">
        <f t="shared" ref="D87:G87" si="15">+SUM(D83:D86)</f>
        <v>-1474</v>
      </c>
      <c r="E87" s="32">
        <f t="shared" si="15"/>
        <v>-1942</v>
      </c>
      <c r="F87" s="32">
        <f t="shared" si="15"/>
        <v>-1960</v>
      </c>
      <c r="G87" s="33">
        <f t="shared" si="15"/>
        <v>-1386</v>
      </c>
    </row>
    <row r="88" spans="2:7" s="4" customFormat="1" ht="13.5" customHeight="1" x14ac:dyDescent="0.5"/>
    <row r="89" spans="2:7" s="4" customFormat="1" ht="13.5" customHeight="1" x14ac:dyDescent="0.5">
      <c r="B89" s="7" t="s">
        <v>45</v>
      </c>
      <c r="C89" s="8">
        <f>+C60</f>
        <v>2020</v>
      </c>
      <c r="D89" s="8">
        <f>+D60</f>
        <v>2021</v>
      </c>
      <c r="E89" s="8">
        <f>+E60</f>
        <v>2022</v>
      </c>
      <c r="F89" s="8">
        <f>+F60</f>
        <v>2023</v>
      </c>
      <c r="G89" s="9">
        <f>+G60</f>
        <v>2024</v>
      </c>
    </row>
    <row r="90" spans="2:7" s="4" customFormat="1" ht="13.5" customHeight="1" x14ac:dyDescent="0.5">
      <c r="B90" s="10" t="s">
        <v>46</v>
      </c>
      <c r="C90" s="6">
        <v>-544</v>
      </c>
      <c r="D90" s="6">
        <v>-400</v>
      </c>
      <c r="E90" s="6">
        <v>-1000</v>
      </c>
      <c r="F90" s="6">
        <v>-1401.1558288000001</v>
      </c>
      <c r="G90" s="11">
        <v>-713.53740619000007</v>
      </c>
    </row>
    <row r="91" spans="2:7" s="4" customFormat="1" ht="13.5" customHeight="1" x14ac:dyDescent="0.5">
      <c r="B91" s="10" t="s">
        <v>47</v>
      </c>
      <c r="C91" s="6">
        <v>-505</v>
      </c>
      <c r="D91" s="6">
        <v>-814</v>
      </c>
      <c r="E91" s="6">
        <v>-681</v>
      </c>
      <c r="F91" s="6">
        <v>-1325.2771139500001</v>
      </c>
      <c r="G91" s="11">
        <v>-1015.0137812500001</v>
      </c>
    </row>
    <row r="92" spans="2:7" s="4" customFormat="1" ht="13.5" customHeight="1" x14ac:dyDescent="0.5">
      <c r="B92" s="10" t="s">
        <v>48</v>
      </c>
      <c r="C92" s="6">
        <v>-2511</v>
      </c>
      <c r="D92" s="6">
        <v>-2541</v>
      </c>
      <c r="E92" s="6">
        <v>-2291</v>
      </c>
      <c r="F92" s="6">
        <v>-2434.3284613700007</v>
      </c>
      <c r="G92" s="11">
        <v>-2207.9926794299986</v>
      </c>
    </row>
    <row r="93" spans="2:7" s="4" customFormat="1" ht="13.5" customHeight="1" x14ac:dyDescent="0.5">
      <c r="B93" s="20" t="s">
        <v>2</v>
      </c>
      <c r="C93" s="27">
        <f t="shared" ref="C93:G93" si="16">+SUM(C90:C92)</f>
        <v>-3560</v>
      </c>
      <c r="D93" s="27">
        <f t="shared" si="16"/>
        <v>-3755</v>
      </c>
      <c r="E93" s="27">
        <f t="shared" si="16"/>
        <v>-3972</v>
      </c>
      <c r="F93" s="27">
        <f t="shared" si="16"/>
        <v>-5160.7614041200013</v>
      </c>
      <c r="G93" s="28">
        <f t="shared" si="16"/>
        <v>-3936.543866869999</v>
      </c>
    </row>
    <row r="94" spans="2:7" s="4" customFormat="1" ht="13.5" customHeight="1" x14ac:dyDescent="0.5">
      <c r="B94" s="10" t="s">
        <v>49</v>
      </c>
      <c r="C94" s="6">
        <v>44</v>
      </c>
      <c r="D94" s="6">
        <v>7993</v>
      </c>
      <c r="E94" s="6">
        <v>-20</v>
      </c>
      <c r="F94" s="6">
        <v>483</v>
      </c>
      <c r="G94" s="11">
        <v>36</v>
      </c>
    </row>
    <row r="95" spans="2:7" s="4" customFormat="1" ht="13.5" customHeight="1" x14ac:dyDescent="0.5">
      <c r="B95" s="31" t="s">
        <v>50</v>
      </c>
      <c r="C95" s="32">
        <f t="shared" ref="C95:G95" si="17">+C93+C94</f>
        <v>-3516</v>
      </c>
      <c r="D95" s="32">
        <f t="shared" si="17"/>
        <v>4238</v>
      </c>
      <c r="E95" s="32">
        <f t="shared" si="17"/>
        <v>-3992</v>
      </c>
      <c r="F95" s="32">
        <f t="shared" si="17"/>
        <v>-4677.7614041200013</v>
      </c>
      <c r="G95" s="33">
        <f t="shared" si="17"/>
        <v>-3900.543866869999</v>
      </c>
    </row>
    <row r="96" spans="2:7" s="4" customFormat="1" ht="13.5" customHeight="1" x14ac:dyDescent="0.5"/>
    <row r="97" spans="2:7" s="4" customFormat="1" ht="13.5" customHeight="1" x14ac:dyDescent="0.5">
      <c r="B97" s="7" t="s">
        <v>51</v>
      </c>
      <c r="C97" s="8">
        <f>+C89</f>
        <v>2020</v>
      </c>
      <c r="D97" s="8">
        <f>+D89</f>
        <v>2021</v>
      </c>
      <c r="E97" s="8">
        <f>+E89</f>
        <v>2022</v>
      </c>
      <c r="F97" s="8">
        <f>+F89</f>
        <v>2023</v>
      </c>
      <c r="G97" s="9">
        <f>+G89</f>
        <v>2024</v>
      </c>
    </row>
    <row r="98" spans="2:7" s="4" customFormat="1" ht="13.5" customHeight="1" x14ac:dyDescent="0.5">
      <c r="B98" s="10" t="s">
        <v>52</v>
      </c>
      <c r="C98" s="6">
        <v>-1185</v>
      </c>
      <c r="D98" s="6">
        <v>-977</v>
      </c>
      <c r="E98" s="6">
        <v>-783</v>
      </c>
      <c r="F98" s="6">
        <v>-869</v>
      </c>
      <c r="G98" s="11">
        <v>-687.42354509999996</v>
      </c>
    </row>
    <row r="99" spans="2:7" s="4" customFormat="1" ht="13.5" customHeight="1" x14ac:dyDescent="0.5">
      <c r="B99" s="10" t="s">
        <v>53</v>
      </c>
      <c r="C99" s="6">
        <v>-561.35198800000001</v>
      </c>
      <c r="D99" s="6">
        <v>-548.35198800000001</v>
      </c>
      <c r="E99" s="6">
        <v>-562.35198800000001</v>
      </c>
      <c r="F99" s="6">
        <v>-659.35198800000001</v>
      </c>
      <c r="G99" s="11">
        <v>-676.73876951</v>
      </c>
    </row>
    <row r="100" spans="2:7" s="4" customFormat="1" ht="13.5" customHeight="1" x14ac:dyDescent="0.5">
      <c r="B100" s="10" t="s">
        <v>54</v>
      </c>
      <c r="C100" s="6">
        <v>-2449</v>
      </c>
      <c r="D100" s="6">
        <v>-2805</v>
      </c>
      <c r="E100" s="6">
        <v>-2244</v>
      </c>
      <c r="F100" s="6">
        <v>-1707</v>
      </c>
      <c r="G100" s="11">
        <v>-1789.3376823599999</v>
      </c>
    </row>
    <row r="101" spans="2:7" s="4" customFormat="1" ht="13.5" customHeight="1" x14ac:dyDescent="0.5">
      <c r="B101" s="20" t="s">
        <v>23</v>
      </c>
      <c r="C101" s="27">
        <f t="shared" ref="C101:G101" si="18">+C98+C99+C100</f>
        <v>-4195.3519880000003</v>
      </c>
      <c r="D101" s="27">
        <f t="shared" si="18"/>
        <v>-4330.3519880000003</v>
      </c>
      <c r="E101" s="27">
        <f t="shared" si="18"/>
        <v>-3589.3519879999999</v>
      </c>
      <c r="F101" s="27">
        <f t="shared" si="18"/>
        <v>-3235.3519879999999</v>
      </c>
      <c r="G101" s="28">
        <f t="shared" si="18"/>
        <v>-3153.4999969700002</v>
      </c>
    </row>
    <row r="102" spans="2:7" s="4" customFormat="1" ht="13.5" customHeight="1" x14ac:dyDescent="0.5">
      <c r="B102" s="10" t="s">
        <v>87</v>
      </c>
      <c r="C102" s="6">
        <v>-198.64801199999999</v>
      </c>
      <c r="D102" s="6">
        <v>-198.64801199999999</v>
      </c>
      <c r="E102" s="6">
        <v>-198.64801199999999</v>
      </c>
      <c r="F102" s="6">
        <v>-198.64801199999999</v>
      </c>
      <c r="G102" s="11">
        <v>-205.73134200000001</v>
      </c>
    </row>
    <row r="103" spans="2:7" s="4" customFormat="1" ht="13.5" customHeight="1" x14ac:dyDescent="0.5">
      <c r="B103" s="10" t="s">
        <v>24</v>
      </c>
      <c r="C103" s="6">
        <v>-1184</v>
      </c>
      <c r="D103" s="6">
        <v>-1169</v>
      </c>
      <c r="E103" s="6">
        <v>-1265</v>
      </c>
      <c r="F103" s="6">
        <v>-1308</v>
      </c>
      <c r="G103" s="11">
        <v>-758.91682170000001</v>
      </c>
    </row>
    <row r="104" spans="2:7" s="4" customFormat="1" ht="13.5" customHeight="1" x14ac:dyDescent="0.5">
      <c r="B104" s="31" t="s">
        <v>55</v>
      </c>
      <c r="C104" s="32">
        <f t="shared" ref="C104:G104" si="19">+C101+C102+C103</f>
        <v>-5578</v>
      </c>
      <c r="D104" s="32">
        <f t="shared" si="19"/>
        <v>-5698</v>
      </c>
      <c r="E104" s="32">
        <f t="shared" si="19"/>
        <v>-5053</v>
      </c>
      <c r="F104" s="32">
        <f t="shared" si="19"/>
        <v>-4742</v>
      </c>
      <c r="G104" s="33">
        <f t="shared" si="19"/>
        <v>-4118.1481606699999</v>
      </c>
    </row>
    <row r="105" spans="2:7" s="4" customFormat="1" ht="13.5" customHeight="1" x14ac:dyDescent="0.5"/>
    <row r="106" spans="2:7" s="4" customFormat="1" ht="13.5" customHeight="1" x14ac:dyDescent="0.5">
      <c r="B106" s="7" t="s">
        <v>56</v>
      </c>
      <c r="C106" s="8">
        <f>+C97</f>
        <v>2020</v>
      </c>
      <c r="D106" s="8">
        <f>+D97</f>
        <v>2021</v>
      </c>
      <c r="E106" s="8">
        <f>+E97</f>
        <v>2022</v>
      </c>
      <c r="F106" s="8">
        <f>+F97</f>
        <v>2023</v>
      </c>
      <c r="G106" s="9">
        <f>+G97</f>
        <v>2024</v>
      </c>
    </row>
    <row r="107" spans="2:7" s="4" customFormat="1" ht="13.5" customHeight="1" x14ac:dyDescent="0.5">
      <c r="B107" s="10" t="s">
        <v>2</v>
      </c>
      <c r="C107" s="6">
        <f>-C93</f>
        <v>3560</v>
      </c>
      <c r="D107" s="6">
        <f>-D93</f>
        <v>3755</v>
      </c>
      <c r="E107" s="6">
        <f>-E93</f>
        <v>3972</v>
      </c>
      <c r="F107" s="6">
        <f>-F93</f>
        <v>5160.7614041200013</v>
      </c>
      <c r="G107" s="11">
        <f>-G93</f>
        <v>3936.543866869999</v>
      </c>
    </row>
    <row r="108" spans="2:7" s="4" customFormat="1" ht="13.5" customHeight="1" x14ac:dyDescent="0.5">
      <c r="B108" s="10" t="s">
        <v>23</v>
      </c>
      <c r="C108" s="6">
        <f>-C40</f>
        <v>4195.3519880000003</v>
      </c>
      <c r="D108" s="6">
        <f>-D40</f>
        <v>4330.3519880000003</v>
      </c>
      <c r="E108" s="6">
        <f>-E40</f>
        <v>3589.3519879999999</v>
      </c>
      <c r="F108" s="6">
        <f>-F40</f>
        <v>3235.3519879999999</v>
      </c>
      <c r="G108" s="11">
        <f>-G40</f>
        <v>3153</v>
      </c>
    </row>
    <row r="109" spans="2:7" s="4" customFormat="1" ht="13.5" customHeight="1" x14ac:dyDescent="0.5">
      <c r="B109" s="31" t="s">
        <v>57</v>
      </c>
      <c r="C109" s="32">
        <f t="shared" ref="C109:G109" si="20">+C107-C108</f>
        <v>-635.35198800000035</v>
      </c>
      <c r="D109" s="32">
        <f t="shared" si="20"/>
        <v>-575.35198800000035</v>
      </c>
      <c r="E109" s="32">
        <f t="shared" si="20"/>
        <v>382.64801200000011</v>
      </c>
      <c r="F109" s="32">
        <f t="shared" si="20"/>
        <v>1925.4094161200014</v>
      </c>
      <c r="G109" s="33">
        <f t="shared" si="20"/>
        <v>783.54386686999896</v>
      </c>
    </row>
    <row r="110" spans="2:7" s="4" customFormat="1" ht="13.5" customHeight="1" x14ac:dyDescent="0.5"/>
    <row r="111" spans="2:7" s="4" customFormat="1" ht="13.5" customHeight="1" x14ac:dyDescent="0.5">
      <c r="B111" s="7" t="s">
        <v>58</v>
      </c>
      <c r="C111" s="8">
        <f t="shared" ref="C111:G111" si="21">+C106</f>
        <v>2020</v>
      </c>
      <c r="D111" s="8">
        <f t="shared" si="21"/>
        <v>2021</v>
      </c>
      <c r="E111" s="8">
        <f t="shared" si="21"/>
        <v>2022</v>
      </c>
      <c r="F111" s="8">
        <f t="shared" si="21"/>
        <v>2023</v>
      </c>
      <c r="G111" s="9">
        <f t="shared" si="21"/>
        <v>2024</v>
      </c>
    </row>
    <row r="112" spans="2:7" s="4" customFormat="1" ht="13.5" customHeight="1" x14ac:dyDescent="0.5">
      <c r="B112" s="10" t="s">
        <v>59</v>
      </c>
      <c r="C112" s="6">
        <v>2511</v>
      </c>
      <c r="D112" s="6">
        <v>2541</v>
      </c>
      <c r="E112" s="6">
        <v>2291</v>
      </c>
      <c r="F112" s="6">
        <v>2434</v>
      </c>
      <c r="G112" s="11">
        <v>2208</v>
      </c>
    </row>
    <row r="113" spans="2:7" s="4" customFormat="1" ht="13.5" customHeight="1" x14ac:dyDescent="0.5">
      <c r="B113" s="10" t="s">
        <v>54</v>
      </c>
      <c r="C113" s="6">
        <v>-2449</v>
      </c>
      <c r="D113" s="6">
        <v>-2805</v>
      </c>
      <c r="E113" s="6">
        <v>-2244</v>
      </c>
      <c r="F113" s="6">
        <v>-2236</v>
      </c>
      <c r="G113" s="11">
        <v>-1789</v>
      </c>
    </row>
    <row r="114" spans="2:7" s="4" customFormat="1" ht="13.5" customHeight="1" x14ac:dyDescent="0.5">
      <c r="B114" s="10" t="s">
        <v>85</v>
      </c>
      <c r="C114" s="6"/>
      <c r="D114" s="6">
        <v>150</v>
      </c>
      <c r="E114" s="6"/>
      <c r="F114" s="6"/>
      <c r="G114" s="11"/>
    </row>
    <row r="115" spans="2:7" s="4" customFormat="1" ht="13.5" customHeight="1" x14ac:dyDescent="0.5">
      <c r="B115" s="31" t="s">
        <v>60</v>
      </c>
      <c r="C115" s="32">
        <v>1876</v>
      </c>
      <c r="D115" s="32">
        <f>+C115+SUM(D112:D114)</f>
        <v>1762</v>
      </c>
      <c r="E115" s="32">
        <v>1809</v>
      </c>
      <c r="F115" s="32">
        <v>2008</v>
      </c>
      <c r="G115" s="33">
        <v>2427</v>
      </c>
    </row>
    <row r="116" spans="2:7" s="4" customFormat="1" ht="13.5" customHeight="1" x14ac:dyDescent="0.5">
      <c r="F116" s="6"/>
    </row>
    <row r="117" spans="2:7" s="4" customFormat="1" ht="13.5" customHeight="1" x14ac:dyDescent="0.5">
      <c r="B117" s="7" t="s">
        <v>68</v>
      </c>
      <c r="C117" s="8">
        <f>+C77</f>
        <v>2020</v>
      </c>
      <c r="D117" s="8">
        <f>+D77</f>
        <v>2021</v>
      </c>
      <c r="E117" s="8">
        <f>+E77</f>
        <v>2022</v>
      </c>
      <c r="F117" s="8">
        <f>+F77</f>
        <v>2023</v>
      </c>
      <c r="G117" s="9">
        <f>+G77</f>
        <v>2024</v>
      </c>
    </row>
    <row r="118" spans="2:7" s="4" customFormat="1" ht="13.5" customHeight="1" x14ac:dyDescent="0.5">
      <c r="B118" s="10" t="s">
        <v>64</v>
      </c>
      <c r="C118" s="6"/>
      <c r="D118" s="6">
        <v>2552</v>
      </c>
      <c r="E118" s="6"/>
      <c r="F118" s="6"/>
      <c r="G118" s="11"/>
    </row>
    <row r="119" spans="2:7" s="4" customFormat="1" ht="13.5" customHeight="1" x14ac:dyDescent="0.5">
      <c r="B119" s="10" t="s">
        <v>65</v>
      </c>
      <c r="C119" s="6"/>
      <c r="D119" s="6"/>
      <c r="E119" s="6"/>
      <c r="F119" s="6">
        <v>2436</v>
      </c>
      <c r="G119" s="11"/>
    </row>
    <row r="120" spans="2:7" s="4" customFormat="1" ht="13.5" customHeight="1" x14ac:dyDescent="0.5">
      <c r="B120" s="10" t="s">
        <v>25</v>
      </c>
      <c r="C120" s="6"/>
      <c r="D120" s="6"/>
      <c r="E120" s="6"/>
      <c r="F120" s="6"/>
      <c r="G120" s="11">
        <v>-1161.0913499999999</v>
      </c>
    </row>
    <row r="121" spans="2:7" s="4" customFormat="1" ht="13.5" customHeight="1" x14ac:dyDescent="0.5">
      <c r="B121" s="17" t="s">
        <v>27</v>
      </c>
      <c r="C121" s="18"/>
      <c r="D121" s="18"/>
      <c r="E121" s="18"/>
      <c r="F121" s="18"/>
      <c r="G121" s="19">
        <v>161</v>
      </c>
    </row>
    <row r="122" spans="2:7" s="4" customFormat="1" ht="13.5" customHeight="1" x14ac:dyDescent="0.5"/>
    <row r="123" spans="2:7" s="4" customFormat="1" ht="13.5" customHeight="1" x14ac:dyDescent="0.5">
      <c r="B123" s="44" t="s">
        <v>83</v>
      </c>
    </row>
    <row r="124" spans="2:7" s="4" customFormat="1" ht="4.5" customHeight="1" x14ac:dyDescent="0.5">
      <c r="B124" s="35"/>
    </row>
    <row r="125" spans="2:7" s="4" customFormat="1" ht="13.5" customHeight="1" x14ac:dyDescent="0.5">
      <c r="B125" s="42" t="s">
        <v>78</v>
      </c>
    </row>
    <row r="126" spans="2:7" s="4" customFormat="1" ht="4.5" customHeight="1" x14ac:dyDescent="0.5">
      <c r="B126" s="42"/>
    </row>
    <row r="127" spans="2:7" s="4" customFormat="1" ht="13.5" customHeight="1" x14ac:dyDescent="0.5">
      <c r="B127" s="43" t="s">
        <v>79</v>
      </c>
    </row>
    <row r="128" spans="2:7" s="4" customFormat="1" ht="13.5" customHeight="1" x14ac:dyDescent="0.5">
      <c r="B128" s="42" t="s">
        <v>72</v>
      </c>
    </row>
    <row r="129" spans="2:2" s="4" customFormat="1" ht="4.5" customHeight="1" x14ac:dyDescent="0.5">
      <c r="B129" s="42"/>
    </row>
    <row r="130" spans="2:2" s="4" customFormat="1" ht="13.5" customHeight="1" x14ac:dyDescent="0.5">
      <c r="B130" s="42" t="s">
        <v>80</v>
      </c>
    </row>
    <row r="131" spans="2:2" s="4" customFormat="1" ht="13.5" customHeight="1" x14ac:dyDescent="0.5">
      <c r="B131" s="42" t="s">
        <v>70</v>
      </c>
    </row>
    <row r="132" spans="2:2" s="4" customFormat="1" ht="13.5" customHeight="1" x14ac:dyDescent="0.5">
      <c r="B132" s="42" t="s">
        <v>71</v>
      </c>
    </row>
    <row r="133" spans="2:2" s="4" customFormat="1" ht="4.5" customHeight="1" x14ac:dyDescent="0.5">
      <c r="B133" s="42"/>
    </row>
    <row r="134" spans="2:2" s="4" customFormat="1" ht="13.5" customHeight="1" x14ac:dyDescent="0.5">
      <c r="B134" s="42" t="s">
        <v>81</v>
      </c>
    </row>
    <row r="135" spans="2:2" s="4" customFormat="1" ht="4.5" customHeight="1" x14ac:dyDescent="0.5">
      <c r="B135" s="42"/>
    </row>
    <row r="136" spans="2:2" s="4" customFormat="1" ht="13.5" customHeight="1" x14ac:dyDescent="0.5">
      <c r="B136" s="42" t="s">
        <v>82</v>
      </c>
    </row>
    <row r="137" spans="2:2" ht="12.9" hidden="1" x14ac:dyDescent="0.35"/>
    <row r="138" spans="2:2" ht="12.9" hidden="1" x14ac:dyDescent="0.35">
      <c r="B138" s="2"/>
    </row>
    <row r="139" spans="2:2" ht="12.9" x14ac:dyDescent="0.35"/>
    <row r="140" spans="2:2" ht="12.9" hidden="1" x14ac:dyDescent="0.35"/>
    <row r="141" spans="2:2" ht="12.9" hidden="1" x14ac:dyDescent="0.35"/>
    <row r="146" spans="2:2" ht="12.9" hidden="1" x14ac:dyDescent="0.35"/>
    <row r="147" spans="2:2" ht="12.9" hidden="1" x14ac:dyDescent="0.35"/>
    <row r="148" spans="2:2" ht="12.9" hidden="1" x14ac:dyDescent="0.35"/>
    <row r="149" spans="2:2" ht="12.9" hidden="1" x14ac:dyDescent="0.35"/>
    <row r="150" spans="2:2" ht="12.9" hidden="1" x14ac:dyDescent="0.35"/>
    <row r="151" spans="2:2" ht="12.9" hidden="1" x14ac:dyDescent="0.35"/>
    <row r="152" spans="2:2" ht="12.9" hidden="1" x14ac:dyDescent="0.35"/>
    <row r="153" spans="2:2" ht="12.9" hidden="1" x14ac:dyDescent="0.35"/>
    <row r="154" spans="2:2" ht="12.9" hidden="1" x14ac:dyDescent="0.35">
      <c r="B154" s="1" t="s">
        <v>66</v>
      </c>
    </row>
    <row r="155" spans="2:2" ht="12.9" hidden="1" x14ac:dyDescent="0.35"/>
    <row r="156" spans="2:2" ht="12.9" hidden="1" x14ac:dyDescent="0.35"/>
    <row r="157" spans="2:2" ht="12.9" hidden="1" x14ac:dyDescent="0.35"/>
    <row r="158" spans="2:2" ht="12.9" hidden="1" x14ac:dyDescent="0.35"/>
    <row r="159" spans="2:2" ht="12.9" hidden="1" x14ac:dyDescent="0.35"/>
    <row r="160" spans="2:2" ht="12.9" hidden="1" x14ac:dyDescent="0.35"/>
    <row r="161" ht="12.9" hidden="1" x14ac:dyDescent="0.35"/>
    <row r="162" ht="12.9" hidden="1" x14ac:dyDescent="0.35"/>
    <row r="163" ht="12.9" hidden="1" x14ac:dyDescent="0.35"/>
    <row r="164" ht="12.9" hidden="1" x14ac:dyDescent="0.35"/>
    <row r="165" ht="12.9" hidden="1" x14ac:dyDescent="0.35"/>
    <row r="166" ht="12.9" hidden="1" x14ac:dyDescent="0.35"/>
    <row r="167" ht="12.9" hidden="1" x14ac:dyDescent="0.35"/>
    <row r="168" ht="12.9" hidden="1" x14ac:dyDescent="0.35"/>
    <row r="169" ht="12.9" hidden="1" x14ac:dyDescent="0.35"/>
    <row r="170" ht="12.9" hidden="1" x14ac:dyDescent="0.35"/>
    <row r="171" ht="12.9" hidden="1" x14ac:dyDescent="0.35"/>
    <row r="172" ht="12.9" hidden="1" x14ac:dyDescent="0.35"/>
    <row r="173" ht="12.9" hidden="1" x14ac:dyDescent="0.35"/>
    <row r="175" ht="12.9" hidden="1" x14ac:dyDescent="0.35"/>
    <row r="176" ht="12.9" hidden="1" x14ac:dyDescent="0.35"/>
    <row r="177" ht="12.9" hidden="1" x14ac:dyDescent="0.35"/>
    <row r="178" ht="12.9" hidden="1" x14ac:dyDescent="0.35"/>
    <row r="179" ht="12.9" hidden="1" x14ac:dyDescent="0.35"/>
    <row r="180" ht="12.9" hidden="1" x14ac:dyDescent="0.35"/>
    <row r="181" ht="12.9" hidden="1" x14ac:dyDescent="0.35"/>
    <row r="182" ht="12.9" hidden="1" x14ac:dyDescent="0.35"/>
    <row r="183" ht="12.9" hidden="1" x14ac:dyDescent="0.35"/>
    <row r="184" ht="12.9" hidden="1" x14ac:dyDescent="0.35"/>
    <row r="185" ht="12.9" hidden="1" x14ac:dyDescent="0.35"/>
    <row r="186" ht="12.9" hidden="1" x14ac:dyDescent="0.35"/>
    <row r="187" ht="12.9" hidden="1" x14ac:dyDescent="0.35"/>
    <row r="188" ht="12.9" hidden="1" x14ac:dyDescent="0.35"/>
    <row r="189" ht="12.9" hidden="1" x14ac:dyDescent="0.35"/>
    <row r="190" ht="12.9" hidden="1" x14ac:dyDescent="0.35"/>
    <row r="191" ht="12.9" hidden="1" x14ac:dyDescent="0.35"/>
    <row r="192" ht="12.9" hidden="1" x14ac:dyDescent="0.35"/>
    <row r="193" ht="12.9" hidden="1" x14ac:dyDescent="0.35"/>
    <row r="194" ht="12.9" hidden="1" x14ac:dyDescent="0.35"/>
    <row r="195" ht="12.9" hidden="1" x14ac:dyDescent="0.35"/>
    <row r="196" ht="12.9" hidden="1" x14ac:dyDescent="0.35"/>
    <row r="197" ht="13.5" hidden="1" customHeight="1" x14ac:dyDescent="0.35"/>
    <row r="198" ht="13.5" hidden="1" customHeight="1" x14ac:dyDescent="0.35"/>
    <row r="199" ht="13.5" hidden="1" customHeight="1" x14ac:dyDescent="0.35"/>
    <row r="200" ht="13.5" hidden="1" customHeight="1" x14ac:dyDescent="0.3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9BCBE247B30C4D923218991954936A" ma:contentTypeVersion="4" ma:contentTypeDescription="Create a new document." ma:contentTypeScope="" ma:versionID="140bf7e16909ba981b742c8d15df0262">
  <xsd:schema xmlns:xsd="http://www.w3.org/2001/XMLSchema" xmlns:xs="http://www.w3.org/2001/XMLSchema" xmlns:p="http://schemas.microsoft.com/office/2006/metadata/properties" xmlns:ns2="95056cbc-8092-4f06-8a92-3bf42df84596" targetNamespace="http://schemas.microsoft.com/office/2006/metadata/properties" ma:root="true" ma:fieldsID="44ec011c8e4a58bca2da44c374ca3115" ns2:_="">
    <xsd:import namespace="95056cbc-8092-4f06-8a92-3bf42df845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56cbc-8092-4f06-8a92-3bf42df845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D54949-624B-4426-8663-C3E1F862A5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7A563E-E973-40AD-9642-16A94236EB4E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95056cbc-8092-4f06-8a92-3bf42df8459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88EE6D-2341-4B21-9297-7840E36F5D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56cbc-8092-4f06-8a92-3bf42df845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Fjárhagstölur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Sýn - Tölur samhliða birtingu 1F 2025 uppgjörs</dc:title>
  <dc:subject/>
  <dc:creator/>
  <cp:keywords/>
  <dc:description/>
  <cp:lastModifiedBy>Elvar Örn Guðmundsson</cp:lastModifiedBy>
  <cp:revision/>
  <dcterms:created xsi:type="dcterms:W3CDTF">2025-04-28T21:59:05Z</dcterms:created>
  <dcterms:modified xsi:type="dcterms:W3CDTF">2025-05-07T16:39:11Z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0x010100F69BCBE247B30C4D923218991954936A</vt:lpwstr>
  </property>
  <property fmtid="{D5CDD505-2E9C-101B-9397-08002B2CF9AE}" pid="3" name="MediaServiceImageTags">
    <vt:lpwstr/>
  </property>
  <property fmtid="{D5CDD505-2E9C-101B-9397-08002B2CF9AE}" pid="4" name="{A44787D4-0540-4523-9961-78E4036D8C6D}">
    <vt:lpwstr>{44EE72DE-4ED4-48CC-AA54-D5DFC2F444BC}</vt:lpwstr>
  </property>
</Properties>
</file>