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9440" windowHeight="7485" activeTab="4"/>
  </bookViews>
  <sheets>
    <sheet name="Cover " sheetId="1" r:id="rId1"/>
    <sheet name="SCI" sheetId="2" r:id="rId2"/>
    <sheet name="SFP" sheetId="3" r:id="rId3"/>
    <sheet name="SCF" sheetId="4" r:id="rId4"/>
    <sheet name="SEQ" sheetId="5" r:id="rId5"/>
  </sheets>
  <externalReferences>
    <externalReference r:id="rId6"/>
    <externalReference r:id="rId7"/>
  </externalReferences>
  <definedNames>
    <definedName name="AS2DocOpenMode" hidden="1">"AS2DocumentEdit"</definedName>
    <definedName name="_xlnm.Database" localSheetId="4">#REF!</definedName>
    <definedName name="_xlnm.Database">#REF!</definedName>
    <definedName name="_xlnm.Print_Area" localSheetId="0">'Cover '!$A$1:$I$38</definedName>
    <definedName name="_xlnm.Print_Area" localSheetId="3">SCF!$A$1:$E$71</definedName>
    <definedName name="_xlnm.Print_Area" localSheetId="1">SCI!$A$1:$G$72</definedName>
    <definedName name="_xlnm.Print_Area" localSheetId="4">SEQ!$A$1:$U$106</definedName>
    <definedName name="_xlnm.Print_Area" localSheetId="2">SFP!$A$1:$H$76</definedName>
    <definedName name="_xlnm.Print_Titles" localSheetId="1">SCI!$1:$2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Z_0C92A18C_82C1_43C8_B8D2_6F7E21DEB0D9_.wvu.Cols" localSheetId="3" hidden="1">SCF!$G:$IV</definedName>
    <definedName name="Z_0C92A18C_82C1_43C8_B8D2_6F7E21DEB0D9_.wvu.Cols" localSheetId="4" hidden="1">SEQ!#REF!</definedName>
    <definedName name="Z_0C92A18C_82C1_43C8_B8D2_6F7E21DEB0D9_.wvu.Rows" localSheetId="3" hidden="1">SCF!$75:$65541</definedName>
    <definedName name="Z_2BD2C2C3_AF9C_11D6_9CEF_00D009775214_.wvu.Cols" localSheetId="3" hidden="1">SCF!$G:$IV</definedName>
    <definedName name="Z_2BD2C2C3_AF9C_11D6_9CEF_00D009775214_.wvu.Cols" localSheetId="4" hidden="1">SEQ!#REF!</definedName>
    <definedName name="Z_2BD2C2C3_AF9C_11D6_9CEF_00D009775214_.wvu.PrintArea" localSheetId="3" hidden="1">SCF!$A$1:$F$43</definedName>
    <definedName name="Z_2BD2C2C3_AF9C_11D6_9CEF_00D009775214_.wvu.Rows" localSheetId="3" hidden="1">SCF!$73:$65541</definedName>
    <definedName name="Z_3DF3D3DF_0C20_498D_AC7F_CE0D39724717_.wvu.Cols" localSheetId="3" hidden="1">SCF!$G:$IV</definedName>
    <definedName name="Z_3DF3D3DF_0C20_498D_AC7F_CE0D39724717_.wvu.Cols" localSheetId="4" hidden="1">SEQ!#REF!</definedName>
    <definedName name="Z_3DF3D3DF_0C20_498D_AC7F_CE0D39724717_.wvu.Rows" localSheetId="3" hidden="1">SCF!$75:$65541,SCF!$58:$59</definedName>
    <definedName name="Z_92AC9888_5B7E_11D6_9CEE_00D009757B57_.wvu.Cols" localSheetId="3" hidden="1">SCF!$G:$G</definedName>
    <definedName name="Z_9656BBF7_C4A3_41EC_B0C6_A21B380E3C2F_.wvu.Cols" localSheetId="3" hidden="1">SCF!$G:$G</definedName>
    <definedName name="Z_9656BBF7_C4A3_41EC_B0C6_A21B380E3C2F_.wvu.Cols" localSheetId="4" hidden="1">SEQ!#REF!</definedName>
    <definedName name="Z_9656BBF7_C4A3_41EC_B0C6_A21B380E3C2F_.wvu.PrintArea" localSheetId="4" hidden="1">SEQ!$A$1:$Q$97</definedName>
    <definedName name="Z_9656BBF7_C4A3_41EC_B0C6_A21B380E3C2F_.wvu.Rows" localSheetId="3" hidden="1">SCF!$75:$65541,SCF!$58:$59</definedName>
  </definedNames>
  <calcPr calcId="125725"/>
</workbook>
</file>

<file path=xl/calcChain.xml><?xml version="1.0" encoding="utf-8"?>
<calcChain xmlns="http://schemas.openxmlformats.org/spreadsheetml/2006/main">
  <c r="S87" i="5"/>
  <c r="O87"/>
  <c r="D36" i="3"/>
  <c r="D33"/>
  <c r="D23"/>
  <c r="D56" i="2"/>
  <c r="D55"/>
  <c r="D52"/>
  <c r="D51"/>
  <c r="C30" i="4"/>
  <c r="C28"/>
  <c r="D47" i="3"/>
  <c r="D32"/>
  <c r="F25" i="2"/>
  <c r="D25"/>
  <c r="A3" i="4"/>
  <c r="A3" i="5"/>
  <c r="A1"/>
  <c r="A1" i="4"/>
  <c r="A1" i="3"/>
  <c r="A1" i="2"/>
  <c r="S86" i="5" l="1"/>
  <c r="O86"/>
  <c r="O82" l="1"/>
  <c r="O83"/>
  <c r="O85" l="1"/>
  <c r="S79" l="1"/>
  <c r="S82"/>
  <c r="O79"/>
  <c r="S85"/>
  <c r="F45" i="2"/>
  <c r="G68" i="5"/>
  <c r="E68"/>
  <c r="C68"/>
  <c r="Q89" l="1"/>
  <c r="U89" s="1"/>
  <c r="Q87"/>
  <c r="U87" s="1"/>
  <c r="Q86"/>
  <c r="U86" s="1"/>
  <c r="Q85"/>
  <c r="U85" s="1"/>
  <c r="Q83"/>
  <c r="U83" s="1"/>
  <c r="Q82"/>
  <c r="U82" s="1"/>
  <c r="Q81"/>
  <c r="Q80"/>
  <c r="Q77"/>
  <c r="Q76"/>
  <c r="Q73"/>
  <c r="U73" s="1"/>
  <c r="Q71"/>
  <c r="U81"/>
  <c r="U80"/>
  <c r="U77"/>
  <c r="U75" s="1"/>
  <c r="Q75" l="1"/>
  <c r="Q79"/>
  <c r="U79" s="1"/>
  <c r="U71"/>
  <c r="D45" i="2" l="1"/>
  <c r="E54" i="4" l="1"/>
  <c r="E37"/>
  <c r="E18"/>
  <c r="F58" i="3"/>
  <c r="F48"/>
  <c r="F34"/>
  <c r="F38" s="1"/>
  <c r="F25"/>
  <c r="F18"/>
  <c r="E56" i="4" l="1"/>
  <c r="F27" i="3"/>
  <c r="F60"/>
  <c r="E60" i="4"/>
  <c r="F62" i="3"/>
  <c r="F63" s="1"/>
  <c r="F41" i="2" l="1"/>
  <c r="F46" s="1"/>
  <c r="F19"/>
  <c r="F29" l="1"/>
  <c r="F34" s="1"/>
  <c r="F48" s="1"/>
  <c r="M40" i="5" l="1"/>
  <c r="S37"/>
  <c r="O37"/>
  <c r="M37"/>
  <c r="S36"/>
  <c r="O36"/>
  <c r="M36"/>
  <c r="K36"/>
  <c r="I36"/>
  <c r="S34"/>
  <c r="S33"/>
  <c r="Q33"/>
  <c r="S31"/>
  <c r="S12"/>
  <c r="O12"/>
  <c r="O40" l="1"/>
  <c r="U31"/>
  <c r="O34"/>
  <c r="Q35"/>
  <c r="Q36"/>
  <c r="Q37"/>
  <c r="U37" s="1"/>
  <c r="C38"/>
  <c r="E38"/>
  <c r="G38"/>
  <c r="I38"/>
  <c r="K38"/>
  <c r="M38"/>
  <c r="O38"/>
  <c r="S38"/>
  <c r="O39"/>
  <c r="Q39" s="1"/>
  <c r="S39"/>
  <c r="Q40"/>
  <c r="S40"/>
  <c r="U40" l="1"/>
  <c r="U39"/>
  <c r="U36"/>
  <c r="U38" s="1"/>
  <c r="Q38"/>
  <c r="C10" l="1"/>
  <c r="A96" l="1"/>
  <c r="B68" l="1"/>
  <c r="M68" l="1"/>
  <c r="K68"/>
  <c r="I68"/>
  <c r="B46" l="1"/>
  <c r="S45" l="1"/>
  <c r="O45"/>
  <c r="K44"/>
  <c r="I44"/>
  <c r="G44"/>
  <c r="E44"/>
  <c r="C44"/>
  <c r="M45" l="1"/>
  <c r="Q45" s="1"/>
  <c r="U45" s="1"/>
  <c r="S42"/>
  <c r="Q28" l="1"/>
  <c r="U28" s="1"/>
  <c r="Q27"/>
  <c r="U27" s="1"/>
  <c r="Q26"/>
  <c r="U26" s="1"/>
  <c r="Q25"/>
  <c r="U25" s="1"/>
  <c r="Q24"/>
  <c r="Q34" s="1"/>
  <c r="U24" l="1"/>
  <c r="U34" s="1"/>
  <c r="S23"/>
  <c r="S44" s="1"/>
  <c r="O23" l="1"/>
  <c r="Q21"/>
  <c r="U21" l="1"/>
  <c r="O33"/>
  <c r="Q23"/>
  <c r="U23" s="1"/>
  <c r="U33" s="1"/>
  <c r="Q20"/>
  <c r="S19"/>
  <c r="Q19"/>
  <c r="O19"/>
  <c r="M19"/>
  <c r="K19"/>
  <c r="I19"/>
  <c r="G19"/>
  <c r="E19"/>
  <c r="C19"/>
  <c r="Q17"/>
  <c r="S14"/>
  <c r="O14"/>
  <c r="M14"/>
  <c r="K14"/>
  <c r="I14"/>
  <c r="G14"/>
  <c r="E14"/>
  <c r="C14"/>
  <c r="Q12"/>
  <c r="U17" l="1"/>
  <c r="U20"/>
  <c r="U19" s="1"/>
  <c r="U12"/>
  <c r="Q10"/>
  <c r="U10" s="1"/>
  <c r="U44" l="1"/>
  <c r="U14"/>
  <c r="Q44"/>
  <c r="Q14"/>
  <c r="A62" i="4"/>
  <c r="O44" i="5" l="1"/>
  <c r="B60" i="4"/>
  <c r="M44" i="5" l="1"/>
  <c r="M91" l="1"/>
  <c r="K91" l="1"/>
  <c r="C37" i="4"/>
  <c r="I91" i="5" l="1"/>
  <c r="C18" i="4"/>
  <c r="A64" i="3"/>
  <c r="G91" i="5" l="1"/>
  <c r="E91" l="1"/>
  <c r="C91" l="1"/>
  <c r="D58" i="3" l="1"/>
  <c r="D25" l="1"/>
  <c r="D18" l="1"/>
  <c r="D27" s="1"/>
  <c r="D41" i="2" l="1"/>
  <c r="D46" s="1"/>
  <c r="S68" i="5" l="1"/>
  <c r="S91" l="1"/>
  <c r="D19" i="2" l="1"/>
  <c r="D29" l="1"/>
  <c r="D34" s="1"/>
  <c r="D48" s="1"/>
  <c r="D34" i="3"/>
  <c r="D38" s="1"/>
  <c r="O68" i="5" l="1"/>
  <c r="Q68" l="1"/>
  <c r="O91"/>
  <c r="Q91" l="1"/>
  <c r="U68" l="1"/>
  <c r="U91" s="1"/>
  <c r="D48" i="3"/>
  <c r="D60" s="1"/>
  <c r="D62" s="1"/>
  <c r="D63" s="1"/>
  <c r="C54" i="4" l="1"/>
  <c r="C56" s="1"/>
  <c r="C60" s="1"/>
</calcChain>
</file>

<file path=xl/sharedStrings.xml><?xml version="1.0" encoding="utf-8"?>
<sst xmlns="http://schemas.openxmlformats.org/spreadsheetml/2006/main" count="288" uniqueCount="231">
  <si>
    <t>BGN</t>
  </si>
  <si>
    <t>BGN'000</t>
  </si>
  <si>
    <t>Ефект от придобиване на обратно изкупени акции</t>
  </si>
  <si>
    <t xml:space="preserve">Разпределение на печалбата за:               </t>
  </si>
  <si>
    <t>* законови резерви</t>
  </si>
  <si>
    <t>Ефекти поети от неконтролиращото участие по:</t>
  </si>
  <si>
    <t>* разпределение на дивиденти</t>
  </si>
  <si>
    <t xml:space="preserve">* увеличение на участия в дъщерни дружества </t>
  </si>
  <si>
    <t>* намаление на участия в дъщерни дружества</t>
  </si>
  <si>
    <t>* дивиденти</t>
  </si>
  <si>
    <t>* емисия на капитал в дъщерни дружества</t>
  </si>
  <si>
    <t>* придобиване на/(освобождаване от) дъщерни дружества</t>
  </si>
  <si>
    <t>Ефекти от промяна в счетоводна политика</t>
  </si>
  <si>
    <t>Общ всеобхватен доход за годината (оригинално отчетен)</t>
  </si>
  <si>
    <t>Ефекти от промяна в счетоводната политика</t>
  </si>
  <si>
    <t xml:space="preserve">Общ всеобхватен доход за годината (преизчислен), в т.ч.: </t>
  </si>
  <si>
    <t xml:space="preserve"> * нетна печалба за годината</t>
  </si>
  <si>
    <t xml:space="preserve"> * други компоненти на всеобхватния доход, нетно от данъци</t>
  </si>
  <si>
    <t>* придобиване на/(освобождаване от) дъщерни и съвместни дружества</t>
  </si>
  <si>
    <t>Прехвърляне към неразпределена печалба</t>
  </si>
  <si>
    <t>2014   BGN'000</t>
  </si>
  <si>
    <t>Промени в собствения капитал за 2014 година</t>
  </si>
  <si>
    <t>Ефекти поети от неконтролиращото участие по (преизчислено):</t>
  </si>
  <si>
    <t>2015   BGN'000</t>
  </si>
  <si>
    <t>Салдо на 1 януари 2014 година (оригинално отчетено)</t>
  </si>
  <si>
    <t>Салдо на 1 януари 2014 година (преизчислено)</t>
  </si>
  <si>
    <t>Салдо на 31 декември 2014 година (оригинално отчетено)</t>
  </si>
  <si>
    <t>-</t>
  </si>
  <si>
    <t>8, 9</t>
  </si>
  <si>
    <t>16, 18</t>
  </si>
  <si>
    <t>43.2, 44.2</t>
  </si>
  <si>
    <t>SOPHARMA GROUP</t>
  </si>
  <si>
    <t>Board of Directors:</t>
  </si>
  <si>
    <t>Ognian Donev, PhD</t>
  </si>
  <si>
    <t>Vessela Stoeva</t>
  </si>
  <si>
    <t>Alexander Chaushev</t>
  </si>
  <si>
    <t>Ognian Palaveev</t>
  </si>
  <si>
    <t>Andrey Breshkov</t>
  </si>
  <si>
    <t>Executive Director:</t>
  </si>
  <si>
    <t>Finance Director:</t>
  </si>
  <si>
    <t>Boris Borisov</t>
  </si>
  <si>
    <t>Preparer:</t>
  </si>
  <si>
    <t>Head of Legal Department:</t>
  </si>
  <si>
    <t>Galina Angelova</t>
  </si>
  <si>
    <t>Lyudmila Bondzhova</t>
  </si>
  <si>
    <t>Registered Address:</t>
  </si>
  <si>
    <t>Sofia</t>
  </si>
  <si>
    <t>16, Iliensko Shousse Str.</t>
  </si>
  <si>
    <t>Lawyers:</t>
  </si>
  <si>
    <t>Law Firm "Gachev, Baleva, Partners"</t>
  </si>
  <si>
    <t>Ventsislav Stoev</t>
  </si>
  <si>
    <t>Stefan Yovkov</t>
  </si>
  <si>
    <t>Servicing Banks:</t>
  </si>
  <si>
    <t>Raiffeisenbank (Bulgaria) EAD</t>
  </si>
  <si>
    <t>DSK Bank EAD</t>
  </si>
  <si>
    <t>Eurobank EFG Bulgaria AD</t>
  </si>
  <si>
    <t>ING Bank - Sofia Branch BFT</t>
  </si>
  <si>
    <t>UniCredit Bulbank AD</t>
  </si>
  <si>
    <t>BNP Paribas Bulgaria EAD</t>
  </si>
  <si>
    <t>Citibank N.A.</t>
  </si>
  <si>
    <t>Auditors:</t>
  </si>
  <si>
    <t>AFA OOD</t>
  </si>
  <si>
    <t>CONSOLIDATED STATEMENT OF COMPREHENSIVE INCOME</t>
  </si>
  <si>
    <t>for the year ended 31 December 2015</t>
  </si>
  <si>
    <t>CONSOLIDATED STATEMENT OF CHANGES IN EQUITY</t>
  </si>
  <si>
    <t>CONSOLIDATED STATEMENT OF CASH FLOWS</t>
  </si>
  <si>
    <t>CONSOLIDATED STATEMENT OF FINANCIAL POSITION</t>
  </si>
  <si>
    <t>as at 31 December 2015</t>
  </si>
  <si>
    <t>Notes</t>
  </si>
  <si>
    <t>Revenue</t>
  </si>
  <si>
    <t>Other operating income/(losses), net</t>
  </si>
  <si>
    <t>Changes in inventories of finished goods and work in progress</t>
  </si>
  <si>
    <t>Raw materials and consumables used</t>
  </si>
  <si>
    <t>Hired services expense</t>
  </si>
  <si>
    <t>Employee benefits expense</t>
  </si>
  <si>
    <t>Depreciation and amortisation expense</t>
  </si>
  <si>
    <t>Carrying amount of goods sold</t>
  </si>
  <si>
    <t>Other operating expenses</t>
  </si>
  <si>
    <t>Profit from operations</t>
  </si>
  <si>
    <t>Finance income</t>
  </si>
  <si>
    <t>Finance costs</t>
  </si>
  <si>
    <t>Finance income / (costs), net</t>
  </si>
  <si>
    <t>Profit before income tax</t>
  </si>
  <si>
    <t>Income tax expense</t>
  </si>
  <si>
    <t>Net profit for the year</t>
  </si>
  <si>
    <t>Other comprehensive income:</t>
  </si>
  <si>
    <t>Items that will not be reclassified to profit or loss:</t>
  </si>
  <si>
    <t>Loss on revaluation of property, plant and equipment</t>
  </si>
  <si>
    <t>Remeasurements of defined benefit pension plans</t>
  </si>
  <si>
    <t>Income tax relating to items of other comprehensive income that will not be reclassified</t>
  </si>
  <si>
    <t>Items that may be reclassified to profit or loss:</t>
  </si>
  <si>
    <t>Net change in fair value of available-for-sale financial assets</t>
  </si>
  <si>
    <t>Exchange differences on translating foreign operations</t>
  </si>
  <si>
    <t>Other comprehensive income for the year, net of tax</t>
  </si>
  <si>
    <t>TOTAL COMPREHENSIVE INCOME FOR THE YEAR</t>
  </si>
  <si>
    <t>Net profit for the year attributable to:</t>
  </si>
  <si>
    <t>Equity holders of the parent</t>
  </si>
  <si>
    <t>Non-controlling interests</t>
  </si>
  <si>
    <t>Total comprehensive income for the year attributable to:</t>
  </si>
  <si>
    <t>Basic earnings per share</t>
  </si>
  <si>
    <t xml:space="preserve">Executive Director: </t>
  </si>
  <si>
    <t xml:space="preserve">Finance Director: </t>
  </si>
  <si>
    <t>31 December 2015              BGN'000</t>
  </si>
  <si>
    <t>31 December  2014               BGN'000</t>
  </si>
  <si>
    <t>ASSETS</t>
  </si>
  <si>
    <t>Non-current assets</t>
  </si>
  <si>
    <t>Property, plant and equipment</t>
  </si>
  <si>
    <t>Intangible assets</t>
  </si>
  <si>
    <t>Goodwill</t>
  </si>
  <si>
    <t>Investment property</t>
  </si>
  <si>
    <t>Investments in associates and joint ventures</t>
  </si>
  <si>
    <t>Available-for-sale investments</t>
  </si>
  <si>
    <t>Long-term receivables from related parties</t>
  </si>
  <si>
    <t>Other long-term receivables</t>
  </si>
  <si>
    <t>Deferred tax assets</t>
  </si>
  <si>
    <t>Current assets</t>
  </si>
  <si>
    <t>Inventories</t>
  </si>
  <si>
    <t>Trade receivables</t>
  </si>
  <si>
    <t>Receivables from related parties</t>
  </si>
  <si>
    <t>Cash and cash equivalents</t>
  </si>
  <si>
    <t>TOTAL ASSETS</t>
  </si>
  <si>
    <t>EQUITY AND LIABILITIES</t>
  </si>
  <si>
    <t>Equity attributable to equity holders of the parent</t>
  </si>
  <si>
    <t>Share capital</t>
  </si>
  <si>
    <t>Reserves</t>
  </si>
  <si>
    <t>Retained earnings</t>
  </si>
  <si>
    <t>TOTAL EQUITY</t>
  </si>
  <si>
    <t>LIABILITIES</t>
  </si>
  <si>
    <t>Non-current liabilities</t>
  </si>
  <si>
    <t>Long-term bank loans</t>
  </si>
  <si>
    <t>Deferred tax liabilities</t>
  </si>
  <si>
    <t>Retirement benefit obligations</t>
  </si>
  <si>
    <t>Finance lease liabilities</t>
  </si>
  <si>
    <t>Government grants</t>
  </si>
  <si>
    <t>Other non-current liabilities</t>
  </si>
  <si>
    <t>Current liabilities</t>
  </si>
  <si>
    <t>Short-term bank loans</t>
  </si>
  <si>
    <t>Current portion of long-term bank loans</t>
  </si>
  <si>
    <t>Trade payables</t>
  </si>
  <si>
    <t>Payables to related parties</t>
  </si>
  <si>
    <t>Payables to personnel and for social security</t>
  </si>
  <si>
    <t>Tax payables</t>
  </si>
  <si>
    <t>Other current liabilities</t>
  </si>
  <si>
    <t>TOTAL LIABILITIES</t>
  </si>
  <si>
    <t>TOTAL EQUITY AND LIABILITIES</t>
  </si>
  <si>
    <t>Cash flows from operating activities</t>
  </si>
  <si>
    <t>Cash receipts from customers</t>
  </si>
  <si>
    <t>Cash paid to suppliers</t>
  </si>
  <si>
    <t>Cash paid to employees and for social security</t>
  </si>
  <si>
    <t>Taxes paid (except income taxes)</t>
  </si>
  <si>
    <t>Taxes refunded (except income taxes)</t>
  </si>
  <si>
    <t>Income taxes paid</t>
  </si>
  <si>
    <t>Income taxes refunded</t>
  </si>
  <si>
    <t>Interest and bank charges paid on working capital loans</t>
  </si>
  <si>
    <t>Foreign currency exchange gains/(losses), net</t>
  </si>
  <si>
    <t>Other proceeds/(payments), net</t>
  </si>
  <si>
    <t>Net cash flows from operating activities</t>
  </si>
  <si>
    <t>Cash flows from investing activities</t>
  </si>
  <si>
    <t>Purchases of property, plant and equipment</t>
  </si>
  <si>
    <t>Proceeds from sales of property, plant and equipment</t>
  </si>
  <si>
    <t>Purchases of intangible assets</t>
  </si>
  <si>
    <t>Purchases of investment property</t>
  </si>
  <si>
    <t>Purchases of available-for-sale investments</t>
  </si>
  <si>
    <t>Proceeds from sale of available-for-sale investments</t>
  </si>
  <si>
    <t>Proceeds from dividends under available-for-sale investments</t>
  </si>
  <si>
    <t>Consideration paid on acquisition of subsidiaries, net of cash received</t>
  </si>
  <si>
    <t>Proceeds from disposal of a subsidiary, net of cash granted</t>
  </si>
  <si>
    <t>Purchases of investments in associates and joint ventures</t>
  </si>
  <si>
    <t>Proceeds/(payments) on transactions with non-controlling interests, net</t>
  </si>
  <si>
    <t>Loans granted to related parties</t>
  </si>
  <si>
    <t xml:space="preserve">Loan repayments by related parties </t>
  </si>
  <si>
    <t>Loans granted to third parties</t>
  </si>
  <si>
    <t xml:space="preserve">Loan repayments by third parties </t>
  </si>
  <si>
    <t>Interest received on loans and deposits</t>
  </si>
  <si>
    <t>Net cash flows used in investing activities</t>
  </si>
  <si>
    <t>Cash flows from financing activities</t>
  </si>
  <si>
    <t>Proceeds from short-term bank loans (overdraft), net</t>
  </si>
  <si>
    <t>Repayment of short-term bank loans (overdraft), net</t>
  </si>
  <si>
    <t>Proceeds from long-term bank loans</t>
  </si>
  <si>
    <t>Repayment of long-term bank loans</t>
  </si>
  <si>
    <t>Loans received from third parties</t>
  </si>
  <si>
    <t>Repayment of loans to third parties</t>
  </si>
  <si>
    <t xml:space="preserve">Interest and charges paid under investment purpose loans </t>
  </si>
  <si>
    <t>Payment of finance lease liabilities</t>
  </si>
  <si>
    <t>Proceeds from issued capital</t>
  </si>
  <si>
    <t>Treasury shares</t>
  </si>
  <si>
    <t>Proceeds from sale of treasury shares</t>
  </si>
  <si>
    <t>Dividends paid</t>
  </si>
  <si>
    <t>Grants from public institutions</t>
  </si>
  <si>
    <t>Net cash flows used in financing activities</t>
  </si>
  <si>
    <t>Net decrease in cash and cash equivalents</t>
  </si>
  <si>
    <t>Cash and cash equivalents at 1 January</t>
  </si>
  <si>
    <t>Cash and cash equivalents at 31 December</t>
  </si>
  <si>
    <t>Share
capital</t>
  </si>
  <si>
    <t>Treasury
shares</t>
  </si>
  <si>
    <t>Statutory
reserves</t>
  </si>
  <si>
    <t>Revaluation reserve - property, plant and equipment</t>
  </si>
  <si>
    <t>Available-for-sale financial assets reserve</t>
  </si>
  <si>
    <t>Translation of
foreign operations reserve</t>
  </si>
  <si>
    <t>Attributable to equity holders of the parent</t>
  </si>
  <si>
    <t>Retained 
earnings</t>
  </si>
  <si>
    <t>Total</t>
  </si>
  <si>
    <t>Non-controlling
interests</t>
  </si>
  <si>
    <t>Total
equity</t>
  </si>
  <si>
    <t>Balance at 1 January 2014</t>
  </si>
  <si>
    <t>Changes in equity for 2014</t>
  </si>
  <si>
    <t>Effect of treasurey shares acquisition</t>
  </si>
  <si>
    <t xml:space="preserve">Distribution of profit for:               </t>
  </si>
  <si>
    <t xml:space="preserve">   * statutory reserves</t>
  </si>
  <si>
    <t xml:space="preserve">   * dividend</t>
  </si>
  <si>
    <t>Effects assumed by non-controlling interests on:</t>
  </si>
  <si>
    <t>* acquisition/(disposal) of subsidiaries and joint ventures</t>
  </si>
  <si>
    <t>* distribution of dividends</t>
  </si>
  <si>
    <t>* capital issue in subsidiaries</t>
  </si>
  <si>
    <t>* increase in the interest in subsidiaries</t>
  </si>
  <si>
    <t>* decrease in the interest in subsidiaries</t>
  </si>
  <si>
    <t>Total comprehensive income for the year, including:</t>
  </si>
  <si>
    <t xml:space="preserve">    * net profit for the year</t>
  </si>
  <si>
    <t xml:space="preserve">    * other comprehensive income, net of taxes</t>
  </si>
  <si>
    <t>Transfer to retained earnings</t>
  </si>
  <si>
    <t>Balance at 31 December 2014</t>
  </si>
  <si>
    <t>Changes in equity for 2015</t>
  </si>
  <si>
    <t>Effects of restructuring</t>
  </si>
  <si>
    <t>Balance at 31 December 2015</t>
  </si>
  <si>
    <t>(Loss)/gain from associates and joint ventures</t>
  </si>
  <si>
    <t>Gain on disposal of subsidiaries</t>
  </si>
  <si>
    <t>Other short-term receivables and assets</t>
  </si>
  <si>
    <t>Impairment of non-current tangible and intangible assets</t>
  </si>
  <si>
    <t>16, 17</t>
  </si>
  <si>
    <t>The accompanying notes on pages 5 to 133 form an integral part of the consolidated financial statements.</t>
  </si>
  <si>
    <t>The consolidated financial statements on pages 1 to 133 were approved for issue by the Board of Directors of Sopharma AD                                                        and signed on its behalf on 27 April 2016 by: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</si>
</sst>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73">
    <font>
      <sz val="10"/>
      <name val="Arial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0"/>
      <name val="OpalB"/>
    </font>
    <font>
      <sz val="13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0"/>
      <name val="Hebar"/>
      <family val="2"/>
    </font>
    <font>
      <sz val="10"/>
      <name val="Arial"/>
      <family val="2"/>
      <charset val="204"/>
    </font>
    <font>
      <sz val="10"/>
      <name val="OpalB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i/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9"/>
      <color indexed="8"/>
      <name val="Times New Roman"/>
      <family val="1"/>
    </font>
    <font>
      <b/>
      <i/>
      <sz val="10"/>
      <name val="Times New Roman"/>
      <family val="1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i/>
      <sz val="11"/>
      <name val="Times New Roman Cyr"/>
      <charset val="204"/>
    </font>
    <font>
      <sz val="10"/>
      <color indexed="10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sz val="11"/>
      <name val="Times New Roman Cyr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</font>
    <font>
      <b/>
      <i/>
      <sz val="8"/>
      <name val="Times New Roman"/>
      <family val="1"/>
    </font>
    <font>
      <i/>
      <sz val="10"/>
      <name val="Times New Roman"/>
      <family val="1"/>
      <charset val="204"/>
    </font>
    <font>
      <b/>
      <sz val="11"/>
      <color indexed="10"/>
      <name val="Times New Roman"/>
      <family val="1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sz val="10"/>
      <name val="Arial"/>
      <family val="2"/>
      <charset val="204"/>
    </font>
    <font>
      <b/>
      <sz val="9.5"/>
      <name val="Times New Roman"/>
      <family val="1"/>
    </font>
    <font>
      <sz val="9.5"/>
      <name val="Times New Roman"/>
      <family val="1"/>
    </font>
    <font>
      <i/>
      <sz val="8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 Cyr"/>
      <family val="1"/>
      <charset val="204"/>
    </font>
    <font>
      <b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6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2" fillId="0" borderId="0"/>
    <xf numFmtId="0" fontId="6" fillId="0" borderId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53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11" fillId="0" borderId="0"/>
    <xf numFmtId="0" fontId="6" fillId="0" borderId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0" fontId="11" fillId="0" borderId="0"/>
  </cellStyleXfs>
  <cellXfs count="398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Fill="1" applyBorder="1"/>
    <xf numFmtId="0" fontId="3" fillId="0" borderId="1" xfId="0" applyFont="1" applyBorder="1"/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4" fillId="0" borderId="0" xfId="0" applyFont="1" applyFill="1"/>
    <xf numFmtId="0" fontId="5" fillId="0" borderId="0" xfId="0" applyFont="1" applyFill="1"/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0" applyFont="1" applyFill="1"/>
    <xf numFmtId="0" fontId="4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/>
    <xf numFmtId="0" fontId="2" fillId="0" borderId="0" xfId="0" applyFont="1" applyFill="1" applyAlignment="1">
      <alignment horizontal="right"/>
    </xf>
    <xf numFmtId="0" fontId="8" fillId="0" borderId="0" xfId="0" applyFont="1" applyFill="1"/>
    <xf numFmtId="0" fontId="9" fillId="0" borderId="0" xfId="0" applyFont="1"/>
    <xf numFmtId="0" fontId="9" fillId="0" borderId="0" xfId="0" applyFont="1" applyFill="1"/>
    <xf numFmtId="0" fontId="2" fillId="0" borderId="0" xfId="0" applyFont="1" applyFill="1"/>
    <xf numFmtId="0" fontId="14" fillId="0" borderId="0" xfId="0" applyFont="1" applyFill="1" applyBorder="1"/>
    <xf numFmtId="0" fontId="14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/>
    </xf>
    <xf numFmtId="41" fontId="14" fillId="0" borderId="0" xfId="0" applyNumberFormat="1" applyFont="1" applyFill="1" applyBorder="1" applyAlignment="1">
      <alignment horizontal="right"/>
    </xf>
    <xf numFmtId="41" fontId="14" fillId="0" borderId="0" xfId="0" applyNumberFormat="1" applyFont="1" applyFill="1" applyBorder="1"/>
    <xf numFmtId="0" fontId="14" fillId="0" borderId="0" xfId="0" applyFont="1" applyFill="1" applyBorder="1" applyAlignment="1">
      <alignment horizontal="left" vertical="center" wrapText="1"/>
    </xf>
    <xf numFmtId="41" fontId="14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/>
    </xf>
    <xf numFmtId="37" fontId="14" fillId="0" borderId="0" xfId="0" applyNumberFormat="1" applyFont="1" applyFill="1" applyBorder="1" applyAlignment="1">
      <alignment horizontal="right"/>
    </xf>
    <xf numFmtId="41" fontId="13" fillId="0" borderId="2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 vertical="center"/>
    </xf>
    <xf numFmtId="43" fontId="13" fillId="0" borderId="0" xfId="0" applyNumberFormat="1" applyFont="1" applyFill="1" applyBorder="1" applyAlignment="1">
      <alignment horizontal="right"/>
    </xf>
    <xf numFmtId="41" fontId="13" fillId="0" borderId="0" xfId="0" applyNumberFormat="1" applyFont="1" applyFill="1" applyBorder="1" applyAlignment="1">
      <alignment horizontal="right"/>
    </xf>
    <xf numFmtId="41" fontId="14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64" fontId="14" fillId="0" borderId="0" xfId="10" applyNumberFormat="1" applyFont="1" applyFill="1" applyBorder="1"/>
    <xf numFmtId="41" fontId="13" fillId="0" borderId="3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center"/>
    </xf>
    <xf numFmtId="41" fontId="20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164" fontId="14" fillId="0" borderId="0" xfId="0" applyNumberFormat="1" applyFont="1" applyFill="1" applyBorder="1"/>
    <xf numFmtId="0" fontId="21" fillId="0" borderId="0" xfId="0" applyFont="1" applyFill="1" applyBorder="1" applyAlignment="1">
      <alignment horizontal="center"/>
    </xf>
    <xf numFmtId="41" fontId="17" fillId="0" borderId="0" xfId="10" applyNumberFormat="1" applyFont="1" applyFill="1" applyBorder="1" applyAlignment="1"/>
    <xf numFmtId="41" fontId="21" fillId="0" borderId="0" xfId="0" applyNumberFormat="1" applyFont="1" applyFill="1" applyBorder="1" applyAlignment="1">
      <alignment horizontal="center"/>
    </xf>
    <xf numFmtId="0" fontId="20" fillId="0" borderId="0" xfId="5" applyFont="1" applyFill="1" applyBorder="1" applyAlignment="1">
      <alignment horizontal="center"/>
    </xf>
    <xf numFmtId="41" fontId="20" fillId="0" borderId="0" xfId="5" applyNumberFormat="1" applyFont="1" applyFill="1" applyBorder="1" applyAlignment="1">
      <alignment horizontal="center" vertical="center"/>
    </xf>
    <xf numFmtId="0" fontId="20" fillId="0" borderId="0" xfId="5" applyFont="1" applyFill="1" applyBorder="1" applyAlignment="1">
      <alignment horizontal="center" vertical="center"/>
    </xf>
    <xf numFmtId="0" fontId="20" fillId="0" borderId="0" xfId="5" applyFont="1" applyFill="1" applyBorder="1" applyAlignment="1">
      <alignment horizontal="left" vertical="center"/>
    </xf>
    <xf numFmtId="41" fontId="20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 vertical="center"/>
    </xf>
    <xf numFmtId="0" fontId="9" fillId="0" borderId="0" xfId="5" applyFont="1" applyFill="1" applyBorder="1" applyAlignment="1">
      <alignment horizontal="center" vertical="center"/>
    </xf>
    <xf numFmtId="41" fontId="14" fillId="0" borderId="0" xfId="5" applyNumberFormat="1" applyFont="1" applyFill="1" applyBorder="1" applyAlignment="1">
      <alignment horizontal="right" vertical="center" wrapText="1"/>
    </xf>
    <xf numFmtId="0" fontId="2" fillId="0" borderId="0" xfId="5" applyFont="1" applyFill="1" applyBorder="1" applyAlignment="1">
      <alignment horizontal="center"/>
    </xf>
    <xf numFmtId="165" fontId="13" fillId="0" borderId="0" xfId="5" applyNumberFormat="1" applyFont="1" applyFill="1" applyBorder="1" applyAlignment="1">
      <alignment horizontal="right"/>
    </xf>
    <xf numFmtId="43" fontId="14" fillId="0" borderId="0" xfId="0" applyNumberFormat="1" applyFont="1" applyFill="1" applyBorder="1"/>
    <xf numFmtId="0" fontId="23" fillId="0" borderId="0" xfId="0" applyFont="1" applyFill="1"/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16" fillId="0" borderId="0" xfId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 vertical="center" wrapText="1"/>
    </xf>
    <xf numFmtId="0" fontId="28" fillId="0" borderId="0" xfId="1" applyFont="1" applyFill="1" applyBorder="1" applyAlignment="1">
      <alignment vertical="center"/>
    </xf>
    <xf numFmtId="0" fontId="26" fillId="0" borderId="0" xfId="1" applyFont="1" applyFill="1" applyBorder="1" applyAlignment="1">
      <alignment horizontal="right" vertical="center"/>
    </xf>
    <xf numFmtId="0" fontId="28" fillId="0" borderId="0" xfId="1" applyFont="1" applyFill="1" applyBorder="1" applyAlignment="1">
      <alignment horizontal="center" vertical="center"/>
    </xf>
    <xf numFmtId="0" fontId="9" fillId="0" borderId="0" xfId="0" applyFont="1" applyFill="1" applyBorder="1"/>
    <xf numFmtId="0" fontId="28" fillId="0" borderId="0" xfId="0" applyFont="1" applyFill="1" applyBorder="1"/>
    <xf numFmtId="0" fontId="29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 wrapText="1"/>
    </xf>
    <xf numFmtId="41" fontId="29" fillId="0" borderId="1" xfId="0" applyNumberFormat="1" applyFont="1" applyFill="1" applyBorder="1" applyAlignment="1">
      <alignment horizontal="left" vertical="center"/>
    </xf>
    <xf numFmtId="0" fontId="0" fillId="0" borderId="0" xfId="0" applyFill="1"/>
    <xf numFmtId="0" fontId="29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 wrapText="1"/>
    </xf>
    <xf numFmtId="41" fontId="29" fillId="0" borderId="0" xfId="0" applyNumberFormat="1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 wrapText="1"/>
    </xf>
    <xf numFmtId="41" fontId="32" fillId="0" borderId="0" xfId="0" applyNumberFormat="1" applyFont="1" applyFill="1" applyBorder="1" applyAlignment="1">
      <alignment horizontal="left" vertical="center"/>
    </xf>
    <xf numFmtId="0" fontId="32" fillId="0" borderId="0" xfId="0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wrapText="1"/>
    </xf>
    <xf numFmtId="41" fontId="29" fillId="0" borderId="0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wrapText="1"/>
    </xf>
    <xf numFmtId="41" fontId="33" fillId="0" borderId="0" xfId="0" applyNumberFormat="1" applyFont="1" applyFill="1" applyBorder="1" applyAlignment="1">
      <alignment horizontal="right"/>
    </xf>
    <xf numFmtId="0" fontId="20" fillId="0" borderId="0" xfId="1" applyFont="1" applyFill="1" applyAlignment="1">
      <alignment vertical="center"/>
    </xf>
    <xf numFmtId="3" fontId="0" fillId="0" borderId="0" xfId="0" applyNumberFormat="1" applyFill="1"/>
    <xf numFmtId="0" fontId="20" fillId="0" borderId="0" xfId="1" applyFont="1" applyFill="1" applyAlignment="1">
      <alignment vertical="center" wrapText="1"/>
    </xf>
    <xf numFmtId="0" fontId="32" fillId="0" borderId="0" xfId="0" applyFont="1" applyFill="1" applyBorder="1"/>
    <xf numFmtId="41" fontId="29" fillId="0" borderId="2" xfId="6" applyNumberFormat="1" applyFont="1" applyFill="1" applyBorder="1" applyAlignment="1">
      <alignment horizontal="right" vertical="center"/>
    </xf>
    <xf numFmtId="41" fontId="29" fillId="0" borderId="0" xfId="6" applyNumberFormat="1" applyFont="1" applyFill="1" applyBorder="1" applyAlignment="1">
      <alignment horizontal="right" vertical="center"/>
    </xf>
    <xf numFmtId="41" fontId="32" fillId="0" borderId="0" xfId="0" applyNumberFormat="1" applyFont="1" applyFill="1" applyBorder="1" applyAlignment="1">
      <alignment horizontal="right"/>
    </xf>
    <xf numFmtId="41" fontId="29" fillId="0" borderId="3" xfId="6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center" wrapText="1"/>
    </xf>
    <xf numFmtId="41" fontId="29" fillId="0" borderId="2" xfId="6" applyNumberFormat="1" applyFont="1" applyFill="1" applyBorder="1" applyAlignment="1">
      <alignment vertical="center"/>
    </xf>
    <xf numFmtId="41" fontId="29" fillId="0" borderId="0" xfId="6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/>
    </xf>
    <xf numFmtId="41" fontId="29" fillId="0" borderId="1" xfId="6" applyNumberFormat="1" applyFont="1" applyFill="1" applyBorder="1" applyAlignment="1">
      <alignment vertical="center"/>
    </xf>
    <xf numFmtId="0" fontId="2" fillId="0" borderId="0" xfId="1" applyFont="1" applyFill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14" fillId="0" borderId="0" xfId="1" applyFont="1" applyFill="1" applyAlignment="1">
      <alignment horizontal="left" vertical="center"/>
    </xf>
    <xf numFmtId="41" fontId="0" fillId="0" borderId="0" xfId="0" applyNumberFormat="1" applyFill="1"/>
    <xf numFmtId="0" fontId="35" fillId="0" borderId="0" xfId="0" applyFont="1" applyFill="1" applyBorder="1" applyAlignment="1">
      <alignment horizontal="center" wrapText="1"/>
    </xf>
    <xf numFmtId="41" fontId="36" fillId="0" borderId="0" xfId="0" applyNumberFormat="1" applyFont="1" applyFill="1" applyBorder="1" applyAlignment="1">
      <alignment horizontal="right"/>
    </xf>
    <xf numFmtId="0" fontId="37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/>
    </xf>
    <xf numFmtId="41" fontId="39" fillId="0" borderId="0" xfId="0" applyNumberFormat="1" applyFont="1" applyFill="1" applyBorder="1"/>
    <xf numFmtId="41" fontId="32" fillId="0" borderId="0" xfId="0" applyNumberFormat="1" applyFont="1" applyFill="1" applyBorder="1"/>
    <xf numFmtId="41" fontId="24" fillId="0" borderId="0" xfId="0" applyNumberFormat="1" applyFont="1" applyFill="1" applyBorder="1" applyAlignment="1">
      <alignment horizontal="left" vertical="center" wrapText="1"/>
    </xf>
    <xf numFmtId="3" fontId="41" fillId="0" borderId="0" xfId="0" applyNumberFormat="1" applyFont="1" applyFill="1" applyBorder="1" applyAlignment="1">
      <alignment horizontal="right"/>
    </xf>
    <xf numFmtId="0" fontId="20" fillId="0" borderId="0" xfId="7" applyFont="1" applyFill="1" applyAlignment="1">
      <alignment vertical="center"/>
    </xf>
    <xf numFmtId="0" fontId="20" fillId="0" borderId="0" xfId="2" applyFont="1" applyFill="1" applyBorder="1" applyAlignment="1">
      <alignment vertical="center"/>
    </xf>
    <xf numFmtId="0" fontId="18" fillId="0" borderId="0" xfId="1" applyFont="1" applyFill="1" applyBorder="1" applyAlignment="1">
      <alignment horizontal="left" vertical="center"/>
    </xf>
    <xf numFmtId="49" fontId="42" fillId="0" borderId="0" xfId="3" applyNumberFormat="1" applyFont="1" applyFill="1" applyBorder="1" applyAlignment="1">
      <alignment horizontal="right" vertical="center" wrapText="1"/>
    </xf>
    <xf numFmtId="0" fontId="20" fillId="0" borderId="0" xfId="2" applyFont="1" applyFill="1"/>
    <xf numFmtId="15" fontId="43" fillId="0" borderId="0" xfId="1" applyNumberFormat="1" applyFont="1" applyFill="1" applyBorder="1" applyAlignment="1">
      <alignment horizontal="center" vertical="center" wrapText="1"/>
    </xf>
    <xf numFmtId="41" fontId="42" fillId="0" borderId="0" xfId="3" applyNumberFormat="1" applyFont="1" applyFill="1" applyBorder="1" applyAlignment="1">
      <alignment horizontal="right" vertical="center" wrapText="1"/>
    </xf>
    <xf numFmtId="0" fontId="44" fillId="0" borderId="0" xfId="2" applyFont="1" applyFill="1" applyBorder="1" applyAlignment="1">
      <alignment horizontal="center"/>
    </xf>
    <xf numFmtId="41" fontId="20" fillId="0" borderId="0" xfId="2" applyNumberFormat="1" applyFont="1" applyFill="1"/>
    <xf numFmtId="0" fontId="18" fillId="0" borderId="0" xfId="2" applyFont="1" applyFill="1"/>
    <xf numFmtId="41" fontId="18" fillId="0" borderId="2" xfId="4" applyNumberFormat="1" applyFont="1" applyFill="1" applyBorder="1" applyAlignment="1">
      <alignment horizontal="right"/>
    </xf>
    <xf numFmtId="41" fontId="18" fillId="0" borderId="1" xfId="4" applyNumberFormat="1" applyFont="1" applyFill="1" applyBorder="1" applyAlignment="1">
      <alignment horizontal="right"/>
    </xf>
    <xf numFmtId="41" fontId="18" fillId="0" borderId="4" xfId="4" applyNumberFormat="1" applyFont="1" applyFill="1" applyBorder="1" applyAlignment="1">
      <alignment horizontal="right"/>
    </xf>
    <xf numFmtId="41" fontId="20" fillId="0" borderId="0" xfId="2" applyNumberFormat="1" applyFont="1" applyFill="1" applyBorder="1" applyAlignment="1">
      <alignment horizontal="right"/>
    </xf>
    <xf numFmtId="0" fontId="20" fillId="0" borderId="0" xfId="2" applyFont="1" applyFill="1" applyBorder="1" applyAlignment="1">
      <alignment horizontal="center"/>
    </xf>
    <xf numFmtId="0" fontId="20" fillId="0" borderId="0" xfId="2" applyFont="1" applyFill="1" applyAlignment="1">
      <alignment horizontal="center"/>
    </xf>
    <xf numFmtId="0" fontId="46" fillId="0" borderId="0" xfId="1" applyFont="1" applyFill="1" applyBorder="1" applyAlignment="1">
      <alignment horizontal="left" vertical="center"/>
    </xf>
    <xf numFmtId="0" fontId="47" fillId="0" borderId="0" xfId="1" applyFont="1" applyFill="1" applyBorder="1" applyAlignment="1">
      <alignment vertical="center"/>
    </xf>
    <xf numFmtId="0" fontId="48" fillId="0" borderId="0" xfId="2" applyFont="1" applyFill="1"/>
    <xf numFmtId="0" fontId="18" fillId="0" borderId="1" xfId="1" applyFont="1" applyFill="1" applyBorder="1" applyAlignment="1">
      <alignment horizontal="left" vertical="center"/>
    </xf>
    <xf numFmtId="0" fontId="20" fillId="0" borderId="1" xfId="3" applyNumberFormat="1" applyFont="1" applyFill="1" applyBorder="1" applyAlignment="1" applyProtection="1">
      <alignment vertical="top"/>
    </xf>
    <xf numFmtId="164" fontId="20" fillId="0" borderId="1" xfId="3" applyNumberFormat="1" applyFont="1" applyFill="1" applyBorder="1" applyAlignment="1" applyProtection="1">
      <alignment vertical="top"/>
    </xf>
    <xf numFmtId="0" fontId="20" fillId="0" borderId="0" xfId="3" applyNumberFormat="1" applyFont="1" applyFill="1" applyBorder="1" applyAlignment="1" applyProtection="1">
      <alignment vertical="top"/>
    </xf>
    <xf numFmtId="164" fontId="20" fillId="0" borderId="0" xfId="3" applyNumberFormat="1" applyFont="1" applyFill="1" applyBorder="1" applyAlignment="1" applyProtection="1">
      <alignment vertical="top"/>
    </xf>
    <xf numFmtId="0" fontId="19" fillId="0" borderId="0" xfId="0" applyFont="1" applyFill="1" applyBorder="1" applyAlignment="1">
      <alignment horizontal="left" vertical="center"/>
    </xf>
    <xf numFmtId="14" fontId="20" fillId="0" borderId="0" xfId="3" applyNumberFormat="1" applyFont="1" applyFill="1" applyBorder="1" applyAlignment="1" applyProtection="1">
      <alignment vertical="top"/>
    </xf>
    <xf numFmtId="0" fontId="9" fillId="0" borderId="0" xfId="3" applyNumberFormat="1" applyFont="1" applyFill="1" applyBorder="1" applyAlignment="1" applyProtection="1">
      <alignment vertical="top"/>
    </xf>
    <xf numFmtId="164" fontId="9" fillId="0" borderId="0" xfId="3" applyNumberFormat="1" applyFont="1" applyFill="1" applyBorder="1" applyAlignment="1" applyProtection="1">
      <alignment vertical="top"/>
    </xf>
    <xf numFmtId="0" fontId="14" fillId="0" borderId="0" xfId="3" applyNumberFormat="1" applyFont="1" applyFill="1" applyBorder="1" applyAlignment="1" applyProtection="1">
      <alignment vertical="top"/>
    </xf>
    <xf numFmtId="0" fontId="9" fillId="0" borderId="0" xfId="3" applyNumberFormat="1" applyFont="1" applyFill="1" applyBorder="1" applyAlignment="1" applyProtection="1">
      <alignment vertical="top"/>
      <protection locked="0"/>
    </xf>
    <xf numFmtId="164" fontId="9" fillId="0" borderId="0" xfId="3" applyNumberFormat="1" applyFont="1" applyFill="1" applyBorder="1" applyAlignment="1" applyProtection="1">
      <alignment vertical="top"/>
      <protection locked="0"/>
    </xf>
    <xf numFmtId="0" fontId="2" fillId="0" borderId="0" xfId="3" applyNumberFormat="1" applyFont="1" applyFill="1" applyBorder="1" applyAlignment="1" applyProtection="1">
      <alignment horizontal="right" wrapText="1"/>
    </xf>
    <xf numFmtId="0" fontId="14" fillId="0" borderId="0" xfId="3" applyNumberFormat="1" applyFont="1" applyFill="1" applyBorder="1" applyAlignment="1" applyProtection="1">
      <alignment vertical="top"/>
      <protection locked="0"/>
    </xf>
    <xf numFmtId="0" fontId="26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45" fillId="0" borderId="0" xfId="3" applyNumberFormat="1" applyFont="1" applyFill="1" applyBorder="1" applyAlignment="1" applyProtection="1">
      <alignment vertical="top"/>
      <protection locked="0"/>
    </xf>
    <xf numFmtId="164" fontId="2" fillId="0" borderId="0" xfId="0" applyNumberFormat="1" applyFont="1" applyFill="1" applyBorder="1" applyAlignment="1">
      <alignment horizontal="right"/>
    </xf>
    <xf numFmtId="0" fontId="26" fillId="0" borderId="0" xfId="3" applyNumberFormat="1" applyFont="1" applyFill="1" applyBorder="1" applyAlignment="1" applyProtection="1">
      <alignment vertical="top"/>
      <protection locked="0"/>
    </xf>
    <xf numFmtId="0" fontId="14" fillId="0" borderId="0" xfId="0" applyFont="1" applyFill="1" applyBorder="1" applyAlignment="1"/>
    <xf numFmtId="0" fontId="13" fillId="0" borderId="0" xfId="0" applyFont="1" applyFill="1" applyBorder="1" applyAlignment="1">
      <alignment horizontal="right"/>
    </xf>
    <xf numFmtId="164" fontId="14" fillId="0" borderId="0" xfId="3" applyNumberFormat="1" applyFont="1" applyFill="1" applyBorder="1" applyAlignment="1" applyProtection="1">
      <alignment vertical="top"/>
      <protection locked="0"/>
    </xf>
    <xf numFmtId="0" fontId="13" fillId="0" borderId="0" xfId="3" applyNumberFormat="1" applyFont="1" applyFill="1" applyBorder="1" applyAlignment="1" applyProtection="1">
      <alignment vertical="center" wrapText="1"/>
    </xf>
    <xf numFmtId="164" fontId="14" fillId="0" borderId="0" xfId="3" applyNumberFormat="1" applyFont="1" applyFill="1" applyBorder="1" applyAlignment="1" applyProtection="1">
      <alignment horizontal="right"/>
    </xf>
    <xf numFmtId="164" fontId="13" fillId="0" borderId="0" xfId="3" applyNumberFormat="1" applyFont="1" applyFill="1" applyBorder="1" applyAlignment="1" applyProtection="1">
      <alignment horizontal="right"/>
    </xf>
    <xf numFmtId="164" fontId="13" fillId="0" borderId="0" xfId="3" applyNumberFormat="1" applyFont="1" applyFill="1" applyBorder="1" applyAlignment="1" applyProtection="1">
      <alignment vertical="center"/>
    </xf>
    <xf numFmtId="0" fontId="13" fillId="0" borderId="0" xfId="3" applyNumberFormat="1" applyFont="1" applyFill="1" applyBorder="1" applyAlignment="1" applyProtection="1">
      <alignment vertical="center"/>
    </xf>
    <xf numFmtId="0" fontId="9" fillId="0" borderId="0" xfId="3" applyNumberFormat="1" applyFont="1" applyFill="1" applyBorder="1" applyAlignment="1" applyProtection="1">
      <alignment horizontal="center" vertical="center"/>
    </xf>
    <xf numFmtId="0" fontId="46" fillId="0" borderId="0" xfId="3" applyNumberFormat="1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>
      <alignment vertical="top"/>
    </xf>
    <xf numFmtId="164" fontId="20" fillId="0" borderId="0" xfId="10" applyNumberFormat="1" applyFont="1" applyFill="1" applyBorder="1" applyAlignment="1" applyProtection="1">
      <alignment horizontal="right"/>
    </xf>
    <xf numFmtId="0" fontId="14" fillId="0" borderId="0" xfId="3" applyNumberFormat="1" applyFont="1" applyFill="1" applyBorder="1" applyAlignment="1" applyProtection="1">
      <alignment vertical="center" wrapText="1"/>
    </xf>
    <xf numFmtId="0" fontId="26" fillId="0" borderId="0" xfId="0" applyNumberFormat="1" applyFont="1" applyFill="1" applyBorder="1" applyAlignment="1" applyProtection="1">
      <alignment horizontal="left" vertical="top" indent="1"/>
    </xf>
    <xf numFmtId="0" fontId="50" fillId="0" borderId="0" xfId="3" applyNumberFormat="1" applyFont="1" applyFill="1" applyBorder="1" applyAlignment="1" applyProtection="1">
      <alignment vertical="center"/>
    </xf>
    <xf numFmtId="164" fontId="26" fillId="0" borderId="0" xfId="10" applyNumberFormat="1" applyFont="1" applyFill="1" applyBorder="1" applyAlignment="1" applyProtection="1">
      <alignment horizontal="right"/>
    </xf>
    <xf numFmtId="164" fontId="16" fillId="0" borderId="0" xfId="3" applyNumberFormat="1" applyFont="1" applyFill="1" applyBorder="1" applyAlignment="1" applyProtection="1">
      <alignment vertical="center"/>
    </xf>
    <xf numFmtId="164" fontId="26" fillId="0" borderId="0" xfId="10" applyNumberFormat="1" applyFont="1" applyFill="1" applyBorder="1" applyAlignment="1" applyProtection="1">
      <alignment vertical="center"/>
    </xf>
    <xf numFmtId="0" fontId="16" fillId="0" borderId="0" xfId="3" applyNumberFormat="1" applyFont="1" applyFill="1" applyBorder="1" applyAlignment="1" applyProtection="1">
      <alignment vertical="center"/>
    </xf>
    <xf numFmtId="164" fontId="26" fillId="0" borderId="0" xfId="3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 wrapText="1"/>
    </xf>
    <xf numFmtId="0" fontId="19" fillId="0" borderId="0" xfId="3" applyNumberFormat="1" applyFont="1" applyFill="1" applyBorder="1" applyAlignment="1" applyProtection="1">
      <alignment horizontal="center" vertical="center"/>
    </xf>
    <xf numFmtId="164" fontId="13" fillId="0" borderId="4" xfId="3" applyNumberFormat="1" applyFont="1" applyFill="1" applyBorder="1" applyAlignment="1" applyProtection="1">
      <alignment horizontal="right"/>
    </xf>
    <xf numFmtId="43" fontId="13" fillId="0" borderId="0" xfId="3" applyNumberFormat="1" applyFont="1" applyFill="1" applyBorder="1" applyAlignment="1" applyProtection="1">
      <alignment vertical="center"/>
    </xf>
    <xf numFmtId="164" fontId="14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52" fillId="0" borderId="0" xfId="3" applyNumberFormat="1" applyFont="1" applyFill="1" applyBorder="1" applyAlignment="1" applyProtection="1">
      <alignment vertical="top"/>
    </xf>
    <xf numFmtId="0" fontId="20" fillId="0" borderId="0" xfId="3" applyFont="1" applyFill="1" applyAlignment="1">
      <alignment horizontal="left"/>
    </xf>
    <xf numFmtId="41" fontId="20" fillId="0" borderId="0" xfId="4" applyNumberFormat="1" applyFont="1" applyFill="1" applyBorder="1" applyAlignment="1">
      <alignment horizontal="right"/>
    </xf>
    <xf numFmtId="41" fontId="13" fillId="0" borderId="4" xfId="0" applyNumberFormat="1" applyFont="1" applyFill="1" applyBorder="1" applyAlignment="1">
      <alignment horizontal="right"/>
    </xf>
    <xf numFmtId="41" fontId="13" fillId="0" borderId="0" xfId="3" applyNumberFormat="1" applyFont="1" applyFill="1" applyBorder="1" applyAlignment="1" applyProtection="1">
      <alignment vertical="center"/>
    </xf>
    <xf numFmtId="0" fontId="13" fillId="0" borderId="0" xfId="0" applyFont="1" applyFill="1" applyBorder="1" applyAlignment="1">
      <alignment horizontal="left" vertical="center"/>
    </xf>
    <xf numFmtId="0" fontId="18" fillId="0" borderId="1" xfId="1" applyFont="1" applyFill="1" applyBorder="1" applyAlignment="1">
      <alignment vertical="center"/>
    </xf>
    <xf numFmtId="0" fontId="18" fillId="0" borderId="5" xfId="1" applyFont="1" applyFill="1" applyBorder="1" applyAlignment="1">
      <alignment vertical="center"/>
    </xf>
    <xf numFmtId="0" fontId="7" fillId="0" borderId="0" xfId="0" applyFont="1" applyFill="1"/>
    <xf numFmtId="0" fontId="19" fillId="0" borderId="0" xfId="0" applyFont="1" applyFill="1"/>
    <xf numFmtId="41" fontId="56" fillId="0" borderId="0" xfId="0" applyNumberFormat="1" applyFont="1" applyFill="1"/>
    <xf numFmtId="41" fontId="57" fillId="0" borderId="0" xfId="4" applyNumberFormat="1" applyFont="1" applyFill="1" applyBorder="1" applyAlignment="1">
      <alignment horizontal="right"/>
    </xf>
    <xf numFmtId="0" fontId="11" fillId="0" borderId="0" xfId="0" applyFont="1" applyFill="1"/>
    <xf numFmtId="164" fontId="55" fillId="0" borderId="0" xfId="11" applyNumberFormat="1" applyFont="1" applyFill="1" applyBorder="1" applyAlignment="1">
      <alignment horizontal="right"/>
    </xf>
    <xf numFmtId="164" fontId="33" fillId="0" borderId="0" xfId="11" applyNumberFormat="1" applyFont="1" applyFill="1" applyBorder="1" applyAlignment="1">
      <alignment horizontal="right"/>
    </xf>
    <xf numFmtId="164" fontId="29" fillId="0" borderId="2" xfId="11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58" fillId="0" borderId="0" xfId="0" applyFont="1" applyFill="1" applyBorder="1" applyAlignment="1">
      <alignment horizontal="center" wrapText="1"/>
    </xf>
    <xf numFmtId="164" fontId="13" fillId="0" borderId="0" xfId="11" applyNumberFormat="1" applyFont="1" applyFill="1" applyBorder="1" applyAlignment="1" applyProtection="1">
      <alignment vertical="center"/>
    </xf>
    <xf numFmtId="43" fontId="14" fillId="0" borderId="0" xfId="10" applyNumberFormat="1" applyFont="1" applyFill="1" applyBorder="1" applyAlignment="1" applyProtection="1">
      <alignment horizontal="right"/>
    </xf>
    <xf numFmtId="43" fontId="14" fillId="0" borderId="0" xfId="3" applyNumberFormat="1" applyFont="1" applyFill="1" applyBorder="1" applyAlignment="1" applyProtection="1">
      <alignment horizontal="right"/>
    </xf>
    <xf numFmtId="43" fontId="47" fillId="0" borderId="0" xfId="10" applyNumberFormat="1" applyFont="1" applyFill="1" applyBorder="1" applyAlignment="1" applyProtection="1">
      <alignment horizontal="right"/>
    </xf>
    <xf numFmtId="43" fontId="20" fillId="0" borderId="0" xfId="10" applyNumberFormat="1" applyFont="1" applyFill="1" applyBorder="1" applyAlignment="1" applyProtection="1">
      <alignment horizontal="right"/>
    </xf>
    <xf numFmtId="43" fontId="18" fillId="0" borderId="0" xfId="3" applyNumberFormat="1" applyFont="1" applyFill="1" applyBorder="1" applyAlignment="1" applyProtection="1">
      <alignment horizontal="right"/>
    </xf>
    <xf numFmtId="43" fontId="47" fillId="0" borderId="0" xfId="3" applyNumberFormat="1" applyFont="1" applyFill="1" applyBorder="1" applyAlignment="1" applyProtection="1">
      <alignment horizontal="right"/>
    </xf>
    <xf numFmtId="43" fontId="26" fillId="0" borderId="0" xfId="10" applyNumberFormat="1" applyFont="1" applyFill="1" applyBorder="1" applyAlignment="1" applyProtection="1">
      <alignment horizontal="right"/>
    </xf>
    <xf numFmtId="164" fontId="13" fillId="0" borderId="0" xfId="11" applyNumberFormat="1" applyFont="1" applyFill="1" applyBorder="1" applyAlignment="1" applyProtection="1">
      <alignment horizontal="right"/>
    </xf>
    <xf numFmtId="164" fontId="14" fillId="0" borderId="0" xfId="11" applyNumberFormat="1" applyFont="1" applyFill="1" applyBorder="1" applyAlignment="1" applyProtection="1">
      <alignment horizontal="right"/>
    </xf>
    <xf numFmtId="164" fontId="20" fillId="0" borderId="0" xfId="11" applyNumberFormat="1" applyFont="1" applyFill="1" applyBorder="1" applyAlignment="1" applyProtection="1">
      <alignment horizontal="right"/>
    </xf>
    <xf numFmtId="164" fontId="47" fillId="0" borderId="0" xfId="11" applyNumberFormat="1" applyFont="1" applyFill="1" applyBorder="1" applyAlignment="1" applyProtection="1">
      <alignment horizontal="right"/>
    </xf>
    <xf numFmtId="164" fontId="14" fillId="0" borderId="0" xfId="11" applyNumberFormat="1" applyFont="1" applyFill="1" applyBorder="1" applyAlignment="1" applyProtection="1">
      <alignment vertical="center"/>
    </xf>
    <xf numFmtId="164" fontId="20" fillId="0" borderId="0" xfId="11" applyNumberFormat="1" applyFont="1" applyFill="1" applyBorder="1" applyAlignment="1" applyProtection="1">
      <alignment vertical="center"/>
    </xf>
    <xf numFmtId="164" fontId="20" fillId="0" borderId="0" xfId="11" applyNumberFormat="1" applyFont="1" applyFill="1" applyBorder="1" applyAlignment="1" applyProtection="1">
      <alignment horizontal="right" vertical="center"/>
    </xf>
    <xf numFmtId="164" fontId="18" fillId="0" borderId="0" xfId="11" applyNumberFormat="1" applyFont="1" applyFill="1" applyBorder="1" applyAlignment="1" applyProtection="1">
      <alignment vertical="center"/>
    </xf>
    <xf numFmtId="164" fontId="16" fillId="0" borderId="0" xfId="11" applyNumberFormat="1" applyFont="1" applyFill="1" applyBorder="1" applyAlignment="1" applyProtection="1">
      <alignment vertical="center"/>
    </xf>
    <xf numFmtId="164" fontId="26" fillId="0" borderId="0" xfId="11" applyNumberFormat="1" applyFont="1" applyFill="1" applyBorder="1" applyAlignment="1" applyProtection="1">
      <alignment vertical="center"/>
    </xf>
    <xf numFmtId="164" fontId="46" fillId="0" borderId="0" xfId="11" applyNumberFormat="1" applyFont="1" applyFill="1" applyBorder="1" applyAlignment="1" applyProtection="1">
      <alignment horizontal="right"/>
    </xf>
    <xf numFmtId="164" fontId="46" fillId="0" borderId="0" xfId="11" applyNumberFormat="1" applyFont="1" applyFill="1" applyBorder="1" applyAlignment="1" applyProtection="1">
      <alignment vertical="center"/>
    </xf>
    <xf numFmtId="164" fontId="47" fillId="0" borderId="0" xfId="11" applyNumberFormat="1" applyFont="1" applyFill="1" applyBorder="1" applyAlignment="1" applyProtection="1">
      <alignment vertical="center"/>
    </xf>
    <xf numFmtId="164" fontId="26" fillId="0" borderId="0" xfId="11" applyNumberFormat="1" applyFont="1" applyFill="1" applyBorder="1" applyAlignment="1" applyProtection="1">
      <alignment horizontal="right"/>
    </xf>
    <xf numFmtId="41" fontId="18" fillId="0" borderId="0" xfId="10" applyNumberFormat="1" applyFont="1" applyFill="1" applyBorder="1" applyAlignment="1"/>
    <xf numFmtId="164" fontId="18" fillId="0" borderId="0" xfId="11" applyNumberFormat="1" applyFont="1" applyFill="1" applyBorder="1" applyAlignment="1" applyProtection="1">
      <alignment horizontal="right"/>
    </xf>
    <xf numFmtId="9" fontId="13" fillId="0" borderId="0" xfId="12" applyFont="1" applyFill="1" applyBorder="1" applyAlignment="1">
      <alignment horizontal="right"/>
    </xf>
    <xf numFmtId="41" fontId="39" fillId="0" borderId="0" xfId="1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vertical="top"/>
    </xf>
    <xf numFmtId="164" fontId="13" fillId="0" borderId="2" xfId="3" applyNumberFormat="1" applyFont="1" applyFill="1" applyBorder="1" applyAlignment="1" applyProtection="1">
      <alignment horizontal="right"/>
    </xf>
    <xf numFmtId="0" fontId="20" fillId="0" borderId="0" xfId="3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top" wrapText="1"/>
    </xf>
    <xf numFmtId="43" fontId="18" fillId="0" borderId="0" xfId="10" applyNumberFormat="1" applyFont="1" applyFill="1" applyBorder="1" applyAlignment="1" applyProtection="1">
      <alignment horizontal="right"/>
    </xf>
    <xf numFmtId="164" fontId="18" fillId="0" borderId="1" xfId="11" applyNumberFormat="1" applyFont="1" applyFill="1" applyBorder="1" applyAlignment="1" applyProtection="1">
      <alignment vertical="center"/>
    </xf>
    <xf numFmtId="164" fontId="18" fillId="0" borderId="1" xfId="10" applyNumberFormat="1" applyFont="1" applyFill="1" applyBorder="1" applyAlignment="1" applyProtection="1">
      <alignment horizontal="right"/>
    </xf>
    <xf numFmtId="164" fontId="18" fillId="0" borderId="0" xfId="3" applyNumberFormat="1" applyFont="1" applyFill="1" applyBorder="1" applyAlignment="1" applyProtection="1">
      <alignment horizontal="right"/>
    </xf>
    <xf numFmtId="0" fontId="46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center" vertical="top"/>
    </xf>
    <xf numFmtId="0" fontId="60" fillId="0" borderId="0" xfId="3" applyNumberFormat="1" applyFont="1" applyFill="1" applyBorder="1" applyAlignment="1" applyProtection="1">
      <alignment horizontal="center" vertical="top" wrapText="1"/>
    </xf>
    <xf numFmtId="0" fontId="60" fillId="0" borderId="0" xfId="3" applyNumberFormat="1" applyFont="1" applyFill="1" applyBorder="1" applyAlignment="1" applyProtection="1">
      <alignment horizontal="right" vertical="top" wrapText="1"/>
    </xf>
    <xf numFmtId="0" fontId="61" fillId="0" borderId="0" xfId="0" applyFont="1" applyFill="1" applyBorder="1" applyAlignment="1">
      <alignment horizontal="center" vertical="top"/>
    </xf>
    <xf numFmtId="0" fontId="61" fillId="0" borderId="0" xfId="0" applyFont="1" applyFill="1" applyBorder="1" applyAlignment="1">
      <alignment horizontal="right" vertical="top"/>
    </xf>
    <xf numFmtId="0" fontId="16" fillId="0" borderId="0" xfId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top"/>
    </xf>
    <xf numFmtId="41" fontId="9" fillId="0" borderId="0" xfId="0" applyNumberFormat="1" applyFont="1" applyFill="1" applyBorder="1" applyAlignment="1">
      <alignment horizontal="right" vertical="top" wrapText="1"/>
    </xf>
    <xf numFmtId="0" fontId="46" fillId="0" borderId="0" xfId="3" applyNumberFormat="1" applyFont="1" applyFill="1" applyBorder="1" applyAlignment="1" applyProtection="1">
      <alignment vertical="top"/>
    </xf>
    <xf numFmtId="164" fontId="20" fillId="0" borderId="0" xfId="3" applyNumberFormat="1" applyFont="1" applyFill="1" applyBorder="1" applyAlignment="1" applyProtection="1">
      <alignment horizontal="right"/>
    </xf>
    <xf numFmtId="164" fontId="20" fillId="0" borderId="0" xfId="3" applyNumberFormat="1" applyFont="1" applyFill="1" applyBorder="1" applyAlignment="1" applyProtection="1">
      <alignment vertical="center"/>
    </xf>
    <xf numFmtId="0" fontId="20" fillId="0" borderId="0" xfId="3" applyNumberFormat="1" applyFont="1" applyFill="1" applyBorder="1" applyAlignment="1" applyProtection="1">
      <alignment vertical="center"/>
    </xf>
    <xf numFmtId="164" fontId="18" fillId="0" borderId="1" xfId="11" applyNumberFormat="1" applyFont="1" applyFill="1" applyBorder="1" applyAlignment="1" applyProtection="1">
      <alignment horizontal="right"/>
    </xf>
    <xf numFmtId="164" fontId="18" fillId="0" borderId="0" xfId="3" applyNumberFormat="1" applyFont="1" applyFill="1" applyBorder="1" applyAlignment="1" applyProtection="1">
      <alignment vertical="center"/>
    </xf>
    <xf numFmtId="0" fontId="18" fillId="0" borderId="0" xfId="3" applyNumberFormat="1" applyFont="1" applyFill="1" applyBorder="1" applyAlignment="1" applyProtection="1">
      <alignment vertical="center"/>
    </xf>
    <xf numFmtId="0" fontId="15" fillId="0" borderId="0" xfId="5" applyFont="1" applyFill="1" applyBorder="1" applyAlignment="1">
      <alignment horizontal="center"/>
    </xf>
    <xf numFmtId="41" fontId="20" fillId="0" borderId="0" xfId="2" applyNumberFormat="1" applyFont="1" applyFill="1" applyAlignment="1">
      <alignment horizontal="center"/>
    </xf>
    <xf numFmtId="0" fontId="63" fillId="0" borderId="0" xfId="2" applyFont="1" applyFill="1" applyBorder="1"/>
    <xf numFmtId="41" fontId="44" fillId="0" borderId="0" xfId="2" applyNumberFormat="1" applyFont="1" applyFill="1" applyBorder="1" applyAlignment="1">
      <alignment horizontal="center"/>
    </xf>
    <xf numFmtId="0" fontId="19" fillId="0" borderId="1" xfId="8" applyFont="1" applyFill="1" applyBorder="1" applyAlignment="1">
      <alignment vertical="center"/>
    </xf>
    <xf numFmtId="0" fontId="19" fillId="0" borderId="0" xfId="8" applyFont="1" applyFill="1" applyBorder="1" applyAlignment="1">
      <alignment vertical="center"/>
    </xf>
    <xf numFmtId="0" fontId="19" fillId="0" borderId="5" xfId="8" applyFont="1" applyFill="1" applyBorder="1" applyAlignment="1">
      <alignment vertical="center"/>
    </xf>
    <xf numFmtId="0" fontId="19" fillId="0" borderId="0" xfId="8" applyFont="1" applyFill="1" applyBorder="1" applyAlignment="1">
      <alignment horizontal="left" vertical="center"/>
    </xf>
    <xf numFmtId="1" fontId="65" fillId="0" borderId="0" xfId="8" applyNumberFormat="1" applyFont="1" applyFill="1" applyBorder="1" applyAlignment="1">
      <alignment horizontal="right" vertical="center" wrapText="1"/>
    </xf>
    <xf numFmtId="15" fontId="64" fillId="0" borderId="0" xfId="1" applyNumberFormat="1" applyFont="1" applyFill="1" applyBorder="1" applyAlignment="1">
      <alignment horizontal="center" vertical="center" wrapText="1"/>
    </xf>
    <xf numFmtId="0" fontId="66" fillId="0" borderId="0" xfId="7" quotePrefix="1" applyFont="1" applyFill="1" applyBorder="1" applyAlignment="1">
      <alignment horizontal="left" vertical="center"/>
    </xf>
    <xf numFmtId="41" fontId="18" fillId="0" borderId="0" xfId="8" applyNumberFormat="1" applyFont="1" applyFill="1" applyBorder="1" applyAlignment="1">
      <alignment horizontal="right" vertical="center" wrapText="1"/>
    </xf>
    <xf numFmtId="0" fontId="67" fillId="0" borderId="0" xfId="2" applyFont="1" applyFill="1" applyBorder="1" applyAlignment="1">
      <alignment vertical="top" wrapText="1"/>
    </xf>
    <xf numFmtId="41" fontId="20" fillId="0" borderId="0" xfId="2" applyNumberFormat="1" applyFont="1" applyFill="1" applyBorder="1"/>
    <xf numFmtId="0" fontId="22" fillId="0" borderId="0" xfId="2" applyFont="1" applyFill="1" applyBorder="1" applyAlignment="1">
      <alignment vertical="top" wrapText="1"/>
    </xf>
    <xf numFmtId="41" fontId="20" fillId="0" borderId="0" xfId="4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9" fontId="20" fillId="0" borderId="0" xfId="2" applyNumberFormat="1" applyFont="1" applyFill="1" applyBorder="1"/>
    <xf numFmtId="0" fontId="44" fillId="0" borderId="0" xfId="2" applyFont="1" applyFill="1" applyBorder="1" applyAlignment="1">
      <alignment horizontal="center" vertical="center"/>
    </xf>
    <xf numFmtId="165" fontId="44" fillId="0" borderId="0" xfId="2" applyNumberFormat="1" applyFont="1" applyFill="1" applyBorder="1" applyAlignment="1">
      <alignment horizontal="center"/>
    </xf>
    <xf numFmtId="41" fontId="18" fillId="0" borderId="0" xfId="2" applyNumberFormat="1" applyFont="1" applyFill="1" applyBorder="1"/>
    <xf numFmtId="41" fontId="18" fillId="0" borderId="0" xfId="2" applyNumberFormat="1" applyFont="1" applyFill="1" applyBorder="1" applyAlignment="1">
      <alignment horizontal="right"/>
    </xf>
    <xf numFmtId="0" fontId="20" fillId="0" borderId="0" xfId="2" applyFont="1" applyFill="1" applyBorder="1"/>
    <xf numFmtId="0" fontId="20" fillId="0" borderId="0" xfId="2" applyFont="1" applyFill="1" applyBorder="1" applyAlignment="1">
      <alignment vertical="top"/>
    </xf>
    <xf numFmtId="0" fontId="18" fillId="0" borderId="0" xfId="2" applyFont="1" applyFill="1" applyBorder="1" applyAlignment="1">
      <alignment wrapText="1"/>
    </xf>
    <xf numFmtId="49" fontId="18" fillId="0" borderId="0" xfId="2" applyNumberFormat="1" applyFont="1" applyFill="1" applyBorder="1" applyAlignment="1">
      <alignment horizontal="center"/>
    </xf>
    <xf numFmtId="49" fontId="20" fillId="0" borderId="0" xfId="2" applyNumberFormat="1" applyFont="1" applyFill="1" applyBorder="1" applyAlignment="1">
      <alignment horizontal="center"/>
    </xf>
    <xf numFmtId="41" fontId="18" fillId="0" borderId="0" xfId="2" applyNumberFormat="1" applyFont="1" applyFill="1"/>
    <xf numFmtId="49" fontId="20" fillId="0" borderId="0" xfId="2" applyNumberFormat="1" applyFont="1" applyFill="1" applyBorder="1" applyAlignment="1">
      <alignment horizontal="right"/>
    </xf>
    <xf numFmtId="49" fontId="18" fillId="0" borderId="0" xfId="2" applyNumberFormat="1" applyFont="1" applyFill="1" applyBorder="1"/>
    <xf numFmtId="0" fontId="69" fillId="0" borderId="0" xfId="9" applyFont="1" applyFill="1" applyBorder="1" applyAlignment="1">
      <alignment horizontal="left" vertical="center"/>
    </xf>
    <xf numFmtId="41" fontId="62" fillId="0" borderId="0" xfId="2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horizontal="center" vertical="center"/>
    </xf>
    <xf numFmtId="0" fontId="20" fillId="0" borderId="0" xfId="3" applyNumberFormat="1" applyFont="1" applyFill="1" applyBorder="1" applyAlignment="1" applyProtection="1">
      <alignment horizontal="center" vertical="center"/>
    </xf>
    <xf numFmtId="0" fontId="47" fillId="0" borderId="0" xfId="0" applyNumberFormat="1" applyFont="1" applyFill="1" applyBorder="1" applyAlignment="1" applyProtection="1">
      <alignment horizontal="left" vertical="top" wrapText="1" indent="1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1" fontId="20" fillId="0" borderId="0" xfId="0" applyNumberFormat="1" applyFont="1" applyFill="1" applyBorder="1" applyAlignment="1">
      <alignment horizontal="right" vertical="center"/>
    </xf>
    <xf numFmtId="41" fontId="20" fillId="0" borderId="1" xfId="0" applyNumberFormat="1" applyFont="1" applyFill="1" applyBorder="1" applyAlignment="1">
      <alignment horizontal="right" vertical="center"/>
    </xf>
    <xf numFmtId="164" fontId="47" fillId="0" borderId="0" xfId="10" applyNumberFormat="1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center" vertical="top"/>
    </xf>
    <xf numFmtId="164" fontId="13" fillId="0" borderId="1" xfId="3" applyNumberFormat="1" applyFont="1" applyFill="1" applyBorder="1" applyAlignment="1" applyProtection="1">
      <alignment horizontal="right"/>
    </xf>
    <xf numFmtId="0" fontId="51" fillId="0" borderId="0" xfId="3" applyNumberFormat="1" applyFont="1" applyFill="1" applyBorder="1" applyAlignment="1" applyProtection="1">
      <alignment horizontal="center" vertical="center"/>
    </xf>
    <xf numFmtId="0" fontId="54" fillId="0" borderId="0" xfId="3" applyNumberFormat="1" applyFont="1" applyFill="1" applyBorder="1" applyAlignment="1" applyProtection="1">
      <alignment horizontal="center" vertical="center"/>
    </xf>
    <xf numFmtId="0" fontId="14" fillId="2" borderId="0" xfId="13" applyNumberFormat="1" applyFont="1" applyFill="1" applyBorder="1" applyAlignment="1" applyProtection="1">
      <alignment vertical="top" wrapText="1"/>
    </xf>
    <xf numFmtId="0" fontId="51" fillId="2" borderId="0" xfId="3" applyNumberFormat="1" applyFont="1" applyFill="1" applyBorder="1" applyAlignment="1" applyProtection="1">
      <alignment horizontal="center" vertical="center"/>
    </xf>
    <xf numFmtId="43" fontId="47" fillId="2" borderId="0" xfId="10" applyNumberFormat="1" applyFont="1" applyFill="1" applyBorder="1" applyAlignment="1" applyProtection="1">
      <alignment horizontal="right"/>
    </xf>
    <xf numFmtId="43" fontId="47" fillId="2" borderId="0" xfId="3" applyNumberFormat="1" applyFont="1" applyFill="1" applyBorder="1" applyAlignment="1" applyProtection="1">
      <alignment horizontal="right"/>
    </xf>
    <xf numFmtId="164" fontId="47" fillId="2" borderId="0" xfId="11" applyNumberFormat="1" applyFont="1" applyFill="1" applyBorder="1" applyAlignment="1" applyProtection="1">
      <alignment horizontal="right"/>
    </xf>
    <xf numFmtId="164" fontId="46" fillId="2" borderId="0" xfId="11" applyNumberFormat="1" applyFont="1" applyFill="1" applyBorder="1" applyAlignment="1" applyProtection="1">
      <alignment horizontal="right"/>
    </xf>
    <xf numFmtId="164" fontId="47" fillId="2" borderId="0" xfId="10" applyNumberFormat="1" applyFont="1" applyFill="1" applyBorder="1" applyAlignment="1" applyProtection="1">
      <alignment horizontal="right"/>
    </xf>
    <xf numFmtId="164" fontId="46" fillId="2" borderId="0" xfId="11" applyNumberFormat="1" applyFont="1" applyFill="1" applyBorder="1" applyAlignment="1" applyProtection="1">
      <alignment vertical="center"/>
    </xf>
    <xf numFmtId="164" fontId="20" fillId="2" borderId="0" xfId="11" applyNumberFormat="1" applyFont="1" applyFill="1" applyBorder="1" applyAlignment="1" applyProtection="1">
      <alignment vertical="center"/>
    </xf>
    <xf numFmtId="0" fontId="13" fillId="2" borderId="0" xfId="3" applyNumberFormat="1" applyFont="1" applyFill="1" applyBorder="1" applyAlignment="1" applyProtection="1">
      <alignment vertical="center"/>
    </xf>
    <xf numFmtId="0" fontId="47" fillId="2" borderId="0" xfId="0" applyNumberFormat="1" applyFont="1" applyFill="1" applyBorder="1" applyAlignment="1" applyProtection="1">
      <alignment horizontal="left" vertical="top" wrapText="1" indent="1"/>
    </xf>
    <xf numFmtId="164" fontId="20" fillId="2" borderId="0" xfId="10" applyNumberFormat="1" applyFont="1" applyFill="1" applyBorder="1" applyAlignment="1" applyProtection="1">
      <alignment vertical="center"/>
    </xf>
    <xf numFmtId="164" fontId="18" fillId="2" borderId="1" xfId="11" applyNumberFormat="1" applyFont="1" applyFill="1" applyBorder="1" applyAlignment="1" applyProtection="1">
      <alignment horizontal="right"/>
    </xf>
    <xf numFmtId="164" fontId="18" fillId="2" borderId="0" xfId="11" applyNumberFormat="1" applyFont="1" applyFill="1" applyBorder="1" applyAlignment="1" applyProtection="1">
      <alignment horizontal="right"/>
    </xf>
    <xf numFmtId="164" fontId="20" fillId="2" borderId="1" xfId="3" applyNumberFormat="1" applyFont="1" applyFill="1" applyBorder="1" applyAlignment="1" applyProtection="1">
      <alignment horizontal="right"/>
    </xf>
    <xf numFmtId="164" fontId="47" fillId="2" borderId="1" xfId="11" applyNumberFormat="1" applyFont="1" applyFill="1" applyBorder="1" applyAlignment="1" applyProtection="1">
      <alignment horizontal="right"/>
    </xf>
    <xf numFmtId="164" fontId="47" fillId="2" borderId="1" xfId="10" applyNumberFormat="1" applyFont="1" applyFill="1" applyBorder="1" applyAlignment="1" applyProtection="1">
      <alignment horizontal="right"/>
    </xf>
    <xf numFmtId="164" fontId="47" fillId="2" borderId="0" xfId="10" applyNumberFormat="1" applyFont="1" applyFill="1" applyBorder="1" applyAlignment="1" applyProtection="1">
      <alignment horizontal="right" vertical="center"/>
    </xf>
    <xf numFmtId="164" fontId="47" fillId="2" borderId="0" xfId="11" applyNumberFormat="1" applyFont="1" applyFill="1" applyBorder="1" applyAlignment="1" applyProtection="1">
      <alignment horizontal="right" vertical="center"/>
    </xf>
    <xf numFmtId="164" fontId="20" fillId="2" borderId="0" xfId="3" applyNumberFormat="1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center" vertical="center"/>
    </xf>
    <xf numFmtId="41" fontId="9" fillId="0" borderId="0" xfId="0" applyNumberFormat="1" applyFont="1" applyFill="1" applyBorder="1" applyAlignment="1">
      <alignment horizontal="right" vertical="top" wrapText="1"/>
    </xf>
    <xf numFmtId="0" fontId="18" fillId="0" borderId="0" xfId="1" applyFont="1" applyFill="1" applyBorder="1" applyAlignment="1">
      <alignment horizontal="left" vertical="center"/>
    </xf>
    <xf numFmtId="164" fontId="20" fillId="0" borderId="1" xfId="11" applyNumberFormat="1" applyFont="1" applyFill="1" applyBorder="1" applyAlignment="1" applyProtection="1">
      <alignment horizontal="right"/>
    </xf>
    <xf numFmtId="41" fontId="20" fillId="0" borderId="1" xfId="0" applyNumberFormat="1" applyFont="1" applyFill="1" applyBorder="1" applyAlignment="1">
      <alignment horizontal="right"/>
    </xf>
    <xf numFmtId="164" fontId="33" fillId="0" borderId="0" xfId="10" applyNumberFormat="1" applyFont="1" applyFill="1" applyBorder="1" applyAlignment="1">
      <alignment horizontal="right"/>
    </xf>
    <xf numFmtId="43" fontId="44" fillId="0" borderId="0" xfId="1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/>
    </xf>
    <xf numFmtId="0" fontId="18" fillId="0" borderId="0" xfId="1" applyFont="1" applyFill="1" applyBorder="1" applyAlignment="1">
      <alignment horizontal="left" vertical="center"/>
    </xf>
    <xf numFmtId="0" fontId="14" fillId="0" borderId="0" xfId="14" applyFont="1" applyFill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0" fillId="0" borderId="0" xfId="14" applyFont="1" applyFill="1" applyAlignment="1">
      <alignment vertical="center" wrapText="1"/>
    </xf>
    <xf numFmtId="0" fontId="20" fillId="0" borderId="0" xfId="14" applyFont="1" applyFill="1" applyAlignment="1">
      <alignment horizontal="left" vertical="center"/>
    </xf>
    <xf numFmtId="0" fontId="20" fillId="0" borderId="0" xfId="14" applyFont="1" applyFill="1" applyAlignment="1">
      <alignment vertical="center"/>
    </xf>
    <xf numFmtId="0" fontId="21" fillId="0" borderId="0" xfId="0" applyFont="1" applyFill="1" applyBorder="1" applyAlignment="1">
      <alignment horizontal="left" vertical="center" wrapText="1"/>
    </xf>
    <xf numFmtId="41" fontId="13" fillId="0" borderId="5" xfId="0" applyNumberFormat="1" applyFont="1" applyFill="1" applyBorder="1" applyAlignment="1">
      <alignment horizontal="right"/>
    </xf>
    <xf numFmtId="0" fontId="70" fillId="0" borderId="0" xfId="0" applyFont="1" applyFill="1" applyBorder="1" applyAlignment="1">
      <alignment horizontal="left" vertical="center" wrapText="1"/>
    </xf>
    <xf numFmtId="0" fontId="20" fillId="0" borderId="0" xfId="0" applyFont="1" applyFill="1"/>
    <xf numFmtId="0" fontId="14" fillId="0" borderId="0" xfId="0" applyFont="1" applyFill="1" applyBorder="1" applyAlignment="1">
      <alignment horizontal="center"/>
    </xf>
    <xf numFmtId="0" fontId="18" fillId="0" borderId="0" xfId="1" applyFont="1" applyFill="1" applyAlignment="1">
      <alignment horizontal="left" vertical="center"/>
    </xf>
    <xf numFmtId="0" fontId="13" fillId="0" borderId="0" xfId="1" applyFont="1" applyFill="1" applyAlignment="1">
      <alignment vertical="center"/>
    </xf>
    <xf numFmtId="0" fontId="22" fillId="0" borderId="0" xfId="13" applyFont="1" applyFill="1" applyBorder="1" applyAlignment="1">
      <alignment horizontal="left" vertical="center"/>
    </xf>
    <xf numFmtId="0" fontId="67" fillId="0" borderId="0" xfId="13" applyFont="1" applyFill="1" applyBorder="1" applyAlignment="1">
      <alignment horizontal="left" vertical="center"/>
    </xf>
    <xf numFmtId="0" fontId="14" fillId="0" borderId="0" xfId="1" applyFont="1" applyFill="1" applyAlignment="1">
      <alignment vertical="center"/>
    </xf>
    <xf numFmtId="0" fontId="22" fillId="0" borderId="0" xfId="13" applyFont="1" applyFill="1" applyBorder="1"/>
    <xf numFmtId="0" fontId="18" fillId="0" borderId="0" xfId="1" applyFont="1" applyFill="1" applyAlignment="1">
      <alignment vertical="center"/>
    </xf>
    <xf numFmtId="0" fontId="67" fillId="0" borderId="0" xfId="13" applyFont="1" applyFill="1" applyBorder="1" applyAlignment="1">
      <alignment horizontal="left" vertical="center" wrapText="1"/>
    </xf>
    <xf numFmtId="0" fontId="22" fillId="0" borderId="0" xfId="1" applyFont="1" applyFill="1" applyAlignment="1">
      <alignment vertical="center"/>
    </xf>
    <xf numFmtId="0" fontId="22" fillId="0" borderId="0" xfId="1" applyFont="1" applyFill="1" applyAlignment="1">
      <alignment horizontal="left" vertical="center"/>
    </xf>
    <xf numFmtId="0" fontId="22" fillId="0" borderId="0" xfId="1" applyFont="1" applyFill="1" applyAlignment="1">
      <alignment horizontal="left" vertical="center" wrapText="1"/>
    </xf>
    <xf numFmtId="0" fontId="71" fillId="0" borderId="0" xfId="13" applyFont="1" applyFill="1" applyBorder="1" applyAlignment="1">
      <alignment horizontal="left" vertical="center"/>
    </xf>
    <xf numFmtId="0" fontId="17" fillId="0" borderId="0" xfId="2" applyFont="1" applyFill="1" applyBorder="1" applyAlignment="1">
      <alignment vertical="top" wrapText="1"/>
    </xf>
    <xf numFmtId="0" fontId="21" fillId="0" borderId="0" xfId="2" applyFont="1" applyFill="1" applyBorder="1" applyAlignment="1">
      <alignment vertical="top" wrapText="1"/>
    </xf>
    <xf numFmtId="0" fontId="21" fillId="0" borderId="0" xfId="15" applyFont="1" applyFill="1" applyBorder="1" applyAlignment="1">
      <alignment vertical="top" wrapText="1"/>
    </xf>
    <xf numFmtId="0" fontId="22" fillId="0" borderId="0" xfId="0" applyFont="1" applyFill="1" applyAlignment="1">
      <alignment wrapText="1"/>
    </xf>
    <xf numFmtId="0" fontId="21" fillId="0" borderId="0" xfId="15" applyFont="1" applyFill="1" applyBorder="1" applyAlignment="1">
      <alignment vertical="top"/>
    </xf>
    <xf numFmtId="0" fontId="17" fillId="0" borderId="0" xfId="15" applyFont="1" applyFill="1" applyBorder="1" applyAlignment="1">
      <alignment vertical="top" wrapText="1"/>
    </xf>
    <xf numFmtId="0" fontId="17" fillId="0" borderId="0" xfId="2" applyFont="1" applyFill="1" applyBorder="1" applyAlignment="1">
      <alignment vertical="top"/>
    </xf>
    <xf numFmtId="0" fontId="21" fillId="0" borderId="0" xfId="15" applyFont="1" applyFill="1" applyBorder="1"/>
    <xf numFmtId="0" fontId="14" fillId="0" borderId="0" xfId="2" applyFont="1" applyFill="1" applyBorder="1"/>
    <xf numFmtId="0" fontId="14" fillId="0" borderId="0" xfId="2" applyFont="1" applyFill="1" applyBorder="1" applyAlignment="1">
      <alignment vertical="top"/>
    </xf>
    <xf numFmtId="3" fontId="14" fillId="0" borderId="0" xfId="2" applyNumberFormat="1" applyFont="1" applyFill="1"/>
    <xf numFmtId="3" fontId="13" fillId="0" borderId="0" xfId="2" applyNumberFormat="1" applyFont="1" applyFill="1"/>
    <xf numFmtId="164" fontId="2" fillId="0" borderId="0" xfId="3" applyNumberFormat="1" applyFont="1" applyFill="1" applyBorder="1" applyAlignment="1" applyProtection="1">
      <alignment horizontal="right" vertical="center" wrapText="1"/>
    </xf>
    <xf numFmtId="0" fontId="17" fillId="0" borderId="0" xfId="17" applyNumberFormat="1" applyFont="1" applyFill="1" applyBorder="1" applyAlignment="1" applyProtection="1">
      <alignment vertical="center" wrapText="1"/>
    </xf>
    <xf numFmtId="0" fontId="26" fillId="0" borderId="0" xfId="0" applyNumberFormat="1" applyFont="1" applyFill="1" applyBorder="1" applyAlignment="1" applyProtection="1">
      <alignment vertical="top"/>
    </xf>
    <xf numFmtId="0" fontId="18" fillId="0" borderId="0" xfId="18" applyNumberFormat="1" applyFont="1" applyFill="1" applyBorder="1" applyAlignment="1" applyProtection="1">
      <alignment vertical="top"/>
    </xf>
    <xf numFmtId="0" fontId="47" fillId="0" borderId="0" xfId="17" applyNumberFormat="1" applyFont="1" applyFill="1" applyBorder="1" applyAlignment="1" applyProtection="1">
      <alignment vertical="center" wrapText="1"/>
    </xf>
    <xf numFmtId="0" fontId="13" fillId="0" borderId="0" xfId="17" applyNumberFormat="1" applyFont="1" applyFill="1" applyBorder="1" applyAlignment="1" applyProtection="1">
      <alignment vertical="center"/>
    </xf>
    <xf numFmtId="0" fontId="48" fillId="0" borderId="0" xfId="2" applyFont="1" applyFill="1" applyBorder="1"/>
    <xf numFmtId="0" fontId="13" fillId="0" borderId="0" xfId="2" applyFont="1" applyFill="1" applyBorder="1" applyAlignment="1">
      <alignment horizontal="left" wrapText="1"/>
    </xf>
    <xf numFmtId="0" fontId="27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horizontal="right" vertical="center" wrapText="1"/>
    </xf>
    <xf numFmtId="41" fontId="9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center" vertical="top"/>
    </xf>
    <xf numFmtId="41" fontId="2" fillId="0" borderId="0" xfId="0" applyNumberFormat="1" applyFont="1" applyFill="1" applyBorder="1" applyAlignment="1">
      <alignment horizontal="right" vertical="top" wrapText="1"/>
    </xf>
    <xf numFmtId="41" fontId="9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left" vertical="center" wrapText="1"/>
    </xf>
    <xf numFmtId="0" fontId="25" fillId="0" borderId="0" xfId="17" applyNumberFormat="1" applyFont="1" applyFill="1" applyBorder="1" applyAlignment="1" applyProtection="1">
      <alignment horizontal="left" vertical="center" wrapText="1"/>
    </xf>
    <xf numFmtId="0" fontId="60" fillId="0" borderId="0" xfId="3" applyNumberFormat="1" applyFont="1" applyFill="1" applyBorder="1" applyAlignment="1" applyProtection="1">
      <alignment horizontal="right" vertical="top" wrapText="1"/>
    </xf>
    <xf numFmtId="0" fontId="61" fillId="0" borderId="0" xfId="0" applyFont="1" applyFill="1" applyBorder="1" applyAlignment="1">
      <alignment horizontal="right" vertical="top"/>
    </xf>
    <xf numFmtId="0" fontId="18" fillId="0" borderId="0" xfId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2" fillId="0" borderId="0" xfId="5" applyFont="1" applyFill="1" applyBorder="1" applyAlignment="1">
      <alignment horizontal="center" vertical="center"/>
    </xf>
    <xf numFmtId="0" fontId="14" fillId="0" borderId="0" xfId="3" applyNumberFormat="1" applyFont="1" applyFill="1" applyBorder="1" applyAlignment="1" applyProtection="1"/>
    <xf numFmtId="0" fontId="14" fillId="0" borderId="0" xfId="0" applyFont="1" applyFill="1" applyBorder="1" applyAlignment="1"/>
    <xf numFmtId="0" fontId="2" fillId="0" borderId="0" xfId="3" applyNumberFormat="1" applyFont="1" applyFill="1" applyBorder="1" applyAlignment="1" applyProtection="1">
      <alignment horizontal="right" vertical="top" wrapText="1"/>
    </xf>
    <xf numFmtId="0" fontId="9" fillId="0" borderId="0" xfId="0" applyFont="1" applyFill="1" applyBorder="1" applyAlignment="1">
      <alignment horizontal="right" vertical="top"/>
    </xf>
    <xf numFmtId="164" fontId="72" fillId="0" borderId="0" xfId="16" applyNumberFormat="1" applyFont="1" applyFill="1" applyBorder="1" applyAlignment="1" applyProtection="1">
      <alignment horizontal="right" vertical="top" wrapText="1"/>
    </xf>
    <xf numFmtId="164" fontId="72" fillId="0" borderId="0" xfId="16" applyNumberFormat="1" applyFont="1" applyFill="1" applyBorder="1" applyAlignment="1">
      <alignment horizontal="right" vertical="top"/>
    </xf>
    <xf numFmtId="0" fontId="24" fillId="0" borderId="0" xfId="0" applyFont="1" applyFill="1"/>
    <xf numFmtId="0" fontId="68" fillId="0" borderId="0" xfId="0" applyFont="1" applyFill="1"/>
    <xf numFmtId="0" fontId="16" fillId="0" borderId="0" xfId="0" applyFont="1" applyFill="1" applyBorder="1"/>
  </cellXfs>
  <cellStyles count="19">
    <cellStyle name="Comma" xfId="11" builtinId="3"/>
    <cellStyle name="Comma 2" xfId="10"/>
    <cellStyle name="Comma 3" xfId="16"/>
    <cellStyle name="Normal" xfId="0" builtinId="0"/>
    <cellStyle name="Normal 2" xfId="13"/>
    <cellStyle name="Normal 2 2" xfId="18"/>
    <cellStyle name="Normal_BAL" xfId="1"/>
    <cellStyle name="Normal_Financial statements 2000 Alcomet" xfId="2"/>
    <cellStyle name="Normal_Financial statements 2000 Alcomet 2" xfId="15"/>
    <cellStyle name="Normal_Financial statements_bg model 2002" xfId="3"/>
    <cellStyle name="Normal_Financial statements_bg model 2002 2" xfId="17"/>
    <cellStyle name="Normal_FS_SOPHARMA_2005 (2)" xfId="4"/>
    <cellStyle name="Normal_FS'05-Neochim group-raboten_Final2" xfId="5"/>
    <cellStyle name="Normal_P&amp;L" xfId="6"/>
    <cellStyle name="Normal_P&amp;L_Financial statements_bg model 2002" xfId="7"/>
    <cellStyle name="Normal_P&amp;L_IS_by type" xfId="14"/>
    <cellStyle name="Normal_Sheet2" xfId="8"/>
    <cellStyle name="Normal_SOPHARMA_FS_01_12_2007_predvaritelen" xfId="9"/>
    <cellStyle name="Percent" xfId="12" builtinId="5"/>
  </cellStyles>
  <dxfs count="0"/>
  <tableStyles count="0" defaultTableStyle="TableStyleMedium9" defaultPivotStyle="PivotStyleLight16"/>
  <colors>
    <mruColors>
      <color rgb="FF99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1.&#1050;&#1040;&#1055;&#1048;&#1058;&#1040;&#1051;%20&#1048;%20&#1056;&#1045;&#1047;&#1045;&#1056;&#1042;&#1048;%20-%2031.12.2014_AFA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SOPHARMA%20GROUP/CONSOLIDATION%202012/B%20-%20Completion/5%20-%20Review%20of%20the%20draft%20financial%20statements/Valia%20I_27.04.2013/&#1050;&#1040;&#1055;&#1048;&#1058;&#1040;&#1051;%20&#1048;%20&#1056;&#1045;&#1047;&#1045;&#1056;&#1042;&#1048;%20-%202012%20&#1075;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орен 2014"/>
      <sheetName val="Sheet1"/>
      <sheetName val="Sheet3"/>
      <sheetName val="Общо равнение "/>
      <sheetName val="Резултат "/>
      <sheetName val="Сделки с НУ работен"/>
      <sheetName val="SEQ 2014"/>
      <sheetName val="Собствен капитал"/>
      <sheetName val="HУ 2014"/>
      <sheetName val="засечка НУ"/>
      <sheetName val="хелп сделки НКУ"/>
      <sheetName val="хелп НКУ"/>
      <sheetName val="Sheet2"/>
      <sheetName val="Сделки с НУ"/>
      <sheetName val="Натрупани печалби "/>
      <sheetName val="Резерв от трансформация (2)"/>
      <sheetName val="Резерв от трансформация"/>
      <sheetName val="Резерв от трансформация old"/>
      <sheetName val="GW help"/>
      <sheetName val="GW 2006-2014"/>
      <sheetName val="Репутация - ориг.валута -2014"/>
      <sheetName val="Обратно изкупени акции"/>
      <sheetName val="ПР ИМО - 2014"/>
      <sheetName val="ПР ФА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7">
          <cell r="C37">
            <v>132000</v>
          </cell>
        </row>
        <row r="38">
          <cell r="O38">
            <v>1170</v>
          </cell>
          <cell r="S38">
            <v>0</v>
          </cell>
        </row>
        <row r="56">
          <cell r="S56">
            <v>173</v>
          </cell>
        </row>
        <row r="58">
          <cell r="Q58">
            <v>-410</v>
          </cell>
          <cell r="S58">
            <v>6165</v>
          </cell>
        </row>
        <row r="59">
          <cell r="S59">
            <v>304</v>
          </cell>
        </row>
        <row r="62">
          <cell r="I62">
            <v>-318</v>
          </cell>
          <cell r="K62">
            <v>-87</v>
          </cell>
          <cell r="M62">
            <v>-857</v>
          </cell>
          <cell r="O62">
            <v>29131</v>
          </cell>
          <cell r="S62">
            <v>2711</v>
          </cell>
        </row>
        <row r="63">
          <cell r="M63">
            <v>13</v>
          </cell>
          <cell r="O63">
            <v>141</v>
          </cell>
          <cell r="S63">
            <v>0</v>
          </cell>
        </row>
        <row r="66">
          <cell r="M66">
            <v>-842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бщо равнение "/>
      <sheetName val="сборен 2012"/>
      <sheetName val="HУ 2012"/>
      <sheetName val="Собствен капитал"/>
      <sheetName val="Резултат "/>
      <sheetName val="Натрупани печалби "/>
      <sheetName val="Сделки с НУ"/>
      <sheetName val="Резерв от трансформация"/>
      <sheetName val="GW 2006-2012"/>
      <sheetName val="Репутация - ориг.валута -2012"/>
      <sheetName val="Обратно изкупени акции"/>
      <sheetName val="ПР ИМО - 2012"/>
      <sheetName val="ПР ФА "/>
    </sheetNames>
    <sheetDataSet>
      <sheetData sheetId="0" refreshError="1"/>
      <sheetData sheetId="1" refreshError="1"/>
      <sheetData sheetId="2" refreshError="1"/>
      <sheetData sheetId="3" refreshError="1">
        <row r="46">
          <cell r="S4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view="pageBreakPreview" zoomScaleNormal="70" zoomScaleSheetLayoutView="100" workbookViewId="0"/>
  </sheetViews>
  <sheetFormatPr defaultColWidth="0" defaultRowHeight="12.75" customHeight="1" zeroHeight="1"/>
  <cols>
    <col min="1" max="2" width="9.28515625" style="6" customWidth="1"/>
    <col min="3" max="3" width="16.85546875" style="6" customWidth="1"/>
    <col min="4" max="6" width="9.28515625" style="6" customWidth="1"/>
    <col min="7" max="7" width="23.28515625" style="6" customWidth="1"/>
    <col min="8" max="9" width="9.28515625" style="6" customWidth="1"/>
    <col min="10" max="16384" width="9.28515625" style="6" hidden="1"/>
  </cols>
  <sheetData>
    <row r="1" spans="1:9" ht="18.75">
      <c r="A1" s="1" t="s">
        <v>31</v>
      </c>
      <c r="B1" s="2"/>
      <c r="C1" s="3"/>
      <c r="D1" s="4"/>
      <c r="E1" s="5"/>
      <c r="F1" s="5"/>
      <c r="G1" s="5"/>
      <c r="H1" s="5"/>
    </row>
    <row r="2" spans="1:9"/>
    <row r="3" spans="1:9"/>
    <row r="4" spans="1:9"/>
    <row r="5" spans="1:9" ht="18.75">
      <c r="A5" s="7" t="s">
        <v>32</v>
      </c>
      <c r="D5" s="8" t="s">
        <v>33</v>
      </c>
      <c r="E5" s="9"/>
      <c r="F5" s="10"/>
      <c r="G5" s="10"/>
      <c r="H5" s="10"/>
      <c r="I5" s="10"/>
    </row>
    <row r="6" spans="1:9" ht="17.25" customHeight="1">
      <c r="A6" s="7"/>
      <c r="D6" s="8" t="s">
        <v>34</v>
      </c>
      <c r="E6" s="9"/>
      <c r="F6" s="10"/>
      <c r="G6" s="10"/>
      <c r="H6" s="10"/>
      <c r="I6" s="10"/>
    </row>
    <row r="7" spans="1:9" ht="18.75">
      <c r="A7" s="7"/>
      <c r="D7" s="8" t="s">
        <v>35</v>
      </c>
      <c r="H7" s="10"/>
      <c r="I7" s="10"/>
    </row>
    <row r="8" spans="1:9" ht="16.5">
      <c r="A8" s="11"/>
      <c r="D8" s="8" t="s">
        <v>36</v>
      </c>
      <c r="E8" s="9"/>
      <c r="F8" s="10"/>
      <c r="G8" s="10"/>
      <c r="H8" s="10"/>
      <c r="I8" s="10"/>
    </row>
    <row r="9" spans="1:9" ht="18.75">
      <c r="A9" s="7"/>
      <c r="D9" s="8" t="s">
        <v>37</v>
      </c>
      <c r="E9" s="9"/>
      <c r="F9" s="11"/>
      <c r="G9" s="10"/>
      <c r="H9" s="10"/>
      <c r="I9" s="10"/>
    </row>
    <row r="10" spans="1:9" ht="18.75">
      <c r="A10" s="7"/>
      <c r="D10" s="12"/>
      <c r="E10" s="12"/>
      <c r="F10" s="10"/>
      <c r="G10" s="10"/>
      <c r="H10" s="10"/>
      <c r="I10" s="10"/>
    </row>
    <row r="11" spans="1:9" ht="18.75">
      <c r="A11" s="7"/>
      <c r="D11" s="13"/>
      <c r="E11" s="13"/>
      <c r="F11" s="13"/>
      <c r="G11" s="10"/>
      <c r="H11" s="10"/>
      <c r="I11" s="10"/>
    </row>
    <row r="12" spans="1:9" ht="18.75">
      <c r="A12" s="7" t="s">
        <v>38</v>
      </c>
      <c r="D12" s="8" t="s">
        <v>33</v>
      </c>
      <c r="E12" s="14"/>
      <c r="F12" s="14"/>
      <c r="G12" s="15"/>
    </row>
    <row r="13" spans="1:9" ht="16.5">
      <c r="D13" s="13"/>
      <c r="E13" s="14"/>
      <c r="F13" s="14"/>
      <c r="G13" s="16"/>
      <c r="H13" s="10"/>
      <c r="I13" s="10"/>
    </row>
    <row r="14" spans="1:9" ht="18.75">
      <c r="A14" s="7" t="s">
        <v>39</v>
      </c>
      <c r="D14" s="13" t="s">
        <v>40</v>
      </c>
      <c r="E14" s="14"/>
      <c r="F14" s="14"/>
      <c r="G14" s="16"/>
      <c r="H14" s="10"/>
      <c r="I14" s="10"/>
    </row>
    <row r="15" spans="1:9" ht="18.75">
      <c r="A15" s="7"/>
      <c r="D15" s="13"/>
      <c r="E15" s="14"/>
      <c r="F15" s="14"/>
      <c r="G15" s="16"/>
      <c r="H15" s="10"/>
      <c r="I15" s="10"/>
    </row>
    <row r="16" spans="1:9" ht="18.75">
      <c r="A16" s="7" t="s">
        <v>41</v>
      </c>
      <c r="B16" s="7"/>
      <c r="C16" s="7"/>
      <c r="D16" s="13" t="s">
        <v>44</v>
      </c>
      <c r="E16" s="14"/>
      <c r="F16" s="14"/>
      <c r="G16" s="16"/>
      <c r="H16" s="10"/>
      <c r="I16" s="10"/>
    </row>
    <row r="17" spans="1:9" ht="18.75">
      <c r="A17" s="7"/>
      <c r="D17" s="13"/>
      <c r="E17" s="14"/>
      <c r="F17" s="14"/>
      <c r="G17" s="15"/>
      <c r="H17" s="7"/>
      <c r="I17" s="7"/>
    </row>
    <row r="18" spans="1:9" ht="18.75">
      <c r="A18" s="7" t="s">
        <v>42</v>
      </c>
      <c r="C18" s="17"/>
      <c r="D18" s="13" t="s">
        <v>43</v>
      </c>
      <c r="E18" s="14"/>
      <c r="F18" s="14"/>
      <c r="G18" s="15"/>
      <c r="H18" s="7"/>
      <c r="I18" s="7"/>
    </row>
    <row r="19" spans="1:9" ht="18.75">
      <c r="A19" s="7"/>
      <c r="D19" s="13"/>
      <c r="E19" s="14"/>
      <c r="F19" s="14"/>
      <c r="G19" s="15"/>
      <c r="H19" s="7"/>
      <c r="I19" s="7"/>
    </row>
    <row r="20" spans="1:9" ht="18.75">
      <c r="A20" s="7"/>
      <c r="D20" s="13"/>
      <c r="E20" s="14"/>
      <c r="F20" s="14"/>
      <c r="G20" s="15"/>
    </row>
    <row r="21" spans="1:9" ht="18.75">
      <c r="A21" s="7" t="s">
        <v>45</v>
      </c>
      <c r="D21" s="13" t="s">
        <v>46</v>
      </c>
      <c r="E21" s="14"/>
      <c r="F21" s="14"/>
      <c r="G21" s="15"/>
    </row>
    <row r="22" spans="1:9" ht="18.75">
      <c r="A22" s="7"/>
      <c r="D22" s="13" t="s">
        <v>47</v>
      </c>
      <c r="E22" s="14"/>
      <c r="F22" s="14"/>
      <c r="G22" s="15"/>
    </row>
    <row r="23" spans="1:9" ht="18.75">
      <c r="F23" s="15"/>
      <c r="G23" s="18"/>
    </row>
    <row r="24" spans="1:9" ht="18.75">
      <c r="A24" s="7" t="s">
        <v>48</v>
      </c>
      <c r="C24" s="17"/>
      <c r="D24" s="8" t="s">
        <v>49</v>
      </c>
      <c r="E24" s="14"/>
      <c r="F24" s="15"/>
      <c r="G24" s="19"/>
    </row>
    <row r="25" spans="1:9" ht="18.75">
      <c r="A25" s="7"/>
      <c r="C25" s="17"/>
      <c r="D25" s="8" t="s">
        <v>50</v>
      </c>
      <c r="E25" s="14"/>
      <c r="F25" s="15"/>
      <c r="G25" s="19"/>
    </row>
    <row r="26" spans="1:9" ht="18.75">
      <c r="A26" s="7"/>
      <c r="C26" s="10"/>
      <c r="D26" s="8" t="s">
        <v>51</v>
      </c>
      <c r="E26" s="16"/>
      <c r="F26" s="15"/>
      <c r="G26" s="19"/>
    </row>
    <row r="27" spans="1:9" ht="18.75">
      <c r="A27" s="7"/>
      <c r="D27" s="8"/>
      <c r="E27" s="20"/>
      <c r="F27" s="18"/>
      <c r="G27" s="20"/>
      <c r="H27" s="21"/>
      <c r="I27" s="21"/>
    </row>
    <row r="28" spans="1:9" ht="18.75">
      <c r="A28" s="7" t="s">
        <v>52</v>
      </c>
      <c r="D28" s="8" t="s">
        <v>53</v>
      </c>
      <c r="E28" s="191"/>
      <c r="F28" s="191"/>
      <c r="G28" s="191"/>
      <c r="H28" s="7"/>
      <c r="I28" s="7"/>
    </row>
    <row r="29" spans="1:9" ht="18.75">
      <c r="A29" s="7"/>
      <c r="D29" s="8" t="s">
        <v>54</v>
      </c>
      <c r="E29" s="191"/>
      <c r="F29" s="191"/>
      <c r="G29" s="191"/>
      <c r="H29" s="7"/>
      <c r="I29" s="7"/>
    </row>
    <row r="30" spans="1:9" ht="18.75">
      <c r="A30" s="7"/>
      <c r="D30" s="8" t="s">
        <v>55</v>
      </c>
      <c r="E30" s="191"/>
      <c r="F30" s="191"/>
      <c r="G30" s="191"/>
      <c r="H30" s="7"/>
      <c r="I30" s="7"/>
    </row>
    <row r="31" spans="1:9" ht="18.75">
      <c r="A31" s="7"/>
      <c r="D31" s="8" t="s">
        <v>56</v>
      </c>
      <c r="E31" s="191"/>
      <c r="F31" s="191"/>
      <c r="G31" s="191"/>
    </row>
    <row r="32" spans="1:9" ht="18.75">
      <c r="A32" s="7"/>
      <c r="D32" s="8" t="s">
        <v>57</v>
      </c>
      <c r="E32" s="191"/>
      <c r="F32" s="191"/>
      <c r="G32" s="191"/>
    </row>
    <row r="33" spans="1:9" ht="18.75">
      <c r="A33" s="7"/>
      <c r="D33" s="8" t="s">
        <v>58</v>
      </c>
      <c r="E33" s="191"/>
      <c r="F33" s="191"/>
      <c r="G33" s="191"/>
    </row>
    <row r="34" spans="1:9" ht="18.75">
      <c r="A34" s="7"/>
      <c r="D34" s="8" t="s">
        <v>59</v>
      </c>
      <c r="E34" s="191"/>
      <c r="F34" s="191"/>
      <c r="G34" s="191"/>
    </row>
    <row r="35" spans="1:9" ht="18.75">
      <c r="A35" s="7"/>
      <c r="D35" s="8"/>
      <c r="E35" s="191"/>
      <c r="F35" s="191"/>
      <c r="G35" s="191"/>
    </row>
    <row r="36" spans="1:9" ht="18.75">
      <c r="A36" s="7"/>
      <c r="D36" s="8"/>
      <c r="E36" s="191"/>
      <c r="F36" s="191"/>
      <c r="G36" s="191"/>
    </row>
    <row r="37" spans="1:9" ht="18.75">
      <c r="A37" s="7"/>
      <c r="E37" s="19"/>
      <c r="F37" s="15"/>
      <c r="G37" s="19"/>
    </row>
    <row r="38" spans="1:9" ht="18.75">
      <c r="A38" s="7" t="s">
        <v>60</v>
      </c>
      <c r="D38" s="10" t="s">
        <v>61</v>
      </c>
      <c r="E38" s="19"/>
      <c r="F38" s="19"/>
      <c r="G38" s="20"/>
      <c r="H38" s="21"/>
      <c r="I38" s="21"/>
    </row>
    <row r="39" spans="1:9" ht="18.75">
      <c r="A39" s="7"/>
      <c r="E39" s="19"/>
      <c r="F39" s="15"/>
      <c r="G39" s="19"/>
    </row>
    <row r="40" spans="1:9" ht="18.75">
      <c r="A40" s="7"/>
      <c r="F40" s="7"/>
    </row>
    <row r="41" spans="1:9" ht="18.75">
      <c r="A41" s="7"/>
      <c r="F41" s="7"/>
    </row>
    <row r="42" spans="1:9" ht="18.75">
      <c r="A42" s="7"/>
      <c r="F42" s="7"/>
    </row>
    <row r="43" spans="1:9" ht="18.75">
      <c r="A43" s="7"/>
      <c r="F43" s="7"/>
    </row>
    <row r="44" spans="1:9" ht="18.75">
      <c r="A44" s="7"/>
      <c r="F44" s="7"/>
    </row>
    <row r="45" spans="1:9" ht="18.75">
      <c r="A45" s="7"/>
      <c r="F45" s="7"/>
    </row>
    <row r="46" spans="1:9" ht="18.75">
      <c r="A46" s="7"/>
      <c r="F46" s="7"/>
    </row>
    <row r="47" spans="1:9"/>
    <row r="48" spans="1:9"/>
    <row r="49"/>
    <row r="50"/>
    <row r="5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</sheetData>
  <pageMargins left="0.78740157480314965" right="0.35433070866141736" top="0.39370078740157483" bottom="0.39370078740157483" header="0.51181102362204722" footer="0.5118110236220472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0"/>
  <sheetViews>
    <sheetView view="pageBreakPreview" zoomScaleNormal="100" zoomScaleSheetLayoutView="100" workbookViewId="0">
      <selection activeCell="B17" sqref="B17"/>
    </sheetView>
  </sheetViews>
  <sheetFormatPr defaultRowHeight="15"/>
  <cols>
    <col min="1" max="1" width="80.42578125" style="22" customWidth="1"/>
    <col min="2" max="2" width="11.5703125" style="33" customWidth="1"/>
    <col min="3" max="3" width="5.28515625" style="28" customWidth="1"/>
    <col min="4" max="4" width="12.28515625" style="28" customWidth="1"/>
    <col min="5" max="5" width="2.140625" style="28" customWidth="1"/>
    <col min="6" max="6" width="12.28515625" style="28" customWidth="1"/>
    <col min="7" max="7" width="1.5703125" style="28" customWidth="1"/>
    <col min="8" max="8" width="12.28515625" style="22" bestFit="1" customWidth="1"/>
    <col min="9" max="9" width="5" style="22" customWidth="1"/>
    <col min="10" max="10" width="11.5703125" style="22" bestFit="1" customWidth="1"/>
    <col min="11" max="16384" width="9.140625" style="22"/>
  </cols>
  <sheetData>
    <row r="1" spans="1:10">
      <c r="A1" s="372" t="str">
        <f>'Cover '!A1</f>
        <v>SOPHARMA GROUP</v>
      </c>
      <c r="B1" s="373"/>
      <c r="C1" s="373"/>
      <c r="D1" s="373"/>
      <c r="E1" s="373"/>
      <c r="F1" s="373"/>
      <c r="G1" s="373"/>
    </row>
    <row r="2" spans="1:10" s="23" customFormat="1">
      <c r="A2" s="374" t="s">
        <v>62</v>
      </c>
      <c r="B2" s="375"/>
      <c r="C2" s="375"/>
      <c r="D2" s="375"/>
      <c r="E2" s="375"/>
      <c r="F2" s="375"/>
      <c r="G2" s="375"/>
    </row>
    <row r="3" spans="1:10">
      <c r="A3" s="327" t="s">
        <v>63</v>
      </c>
      <c r="B3" s="289"/>
      <c r="C3" s="25"/>
      <c r="D3" s="25"/>
      <c r="E3" s="25"/>
      <c r="F3" s="25"/>
      <c r="G3" s="25"/>
    </row>
    <row r="4" spans="1:10" ht="4.5" customHeight="1">
      <c r="A4" s="199"/>
      <c r="B4" s="289"/>
      <c r="C4" s="25"/>
      <c r="D4" s="25"/>
      <c r="E4" s="25"/>
      <c r="F4" s="25"/>
      <c r="G4" s="25"/>
    </row>
    <row r="5" spans="1:10" ht="5.25" customHeight="1">
      <c r="A5" s="24"/>
      <c r="B5" s="289"/>
      <c r="C5" s="25"/>
      <c r="D5" s="25"/>
      <c r="E5" s="25"/>
      <c r="F5" s="25"/>
      <c r="G5" s="25"/>
    </row>
    <row r="6" spans="1:10" ht="15" customHeight="1">
      <c r="A6" s="23"/>
      <c r="B6" s="376" t="s">
        <v>68</v>
      </c>
      <c r="C6" s="26"/>
      <c r="D6" s="377" t="s">
        <v>23</v>
      </c>
      <c r="E6" s="320"/>
      <c r="F6" s="377" t="s">
        <v>20</v>
      </c>
      <c r="G6" s="26"/>
    </row>
    <row r="7" spans="1:10">
      <c r="A7" s="23"/>
      <c r="B7" s="376"/>
      <c r="C7" s="26"/>
      <c r="D7" s="378"/>
      <c r="E7" s="320"/>
      <c r="F7" s="378"/>
      <c r="G7" s="26"/>
    </row>
    <row r="8" spans="1:10">
      <c r="A8" s="27"/>
    </row>
    <row r="9" spans="1:10">
      <c r="A9" s="27"/>
    </row>
    <row r="10" spans="1:10" ht="15" customHeight="1">
      <c r="A10" s="329" t="s">
        <v>69</v>
      </c>
      <c r="B10" s="33">
        <v>3</v>
      </c>
      <c r="D10" s="29">
        <v>874984</v>
      </c>
      <c r="F10" s="29">
        <v>840517</v>
      </c>
      <c r="J10" s="30"/>
    </row>
    <row r="11" spans="1:10">
      <c r="A11" s="330" t="s">
        <v>70</v>
      </c>
      <c r="B11" s="33">
        <v>4</v>
      </c>
      <c r="D11" s="29">
        <v>-2678</v>
      </c>
      <c r="F11" s="29">
        <v>5465</v>
      </c>
    </row>
    <row r="12" spans="1:10">
      <c r="A12" s="331" t="s">
        <v>71</v>
      </c>
      <c r="D12" s="32">
        <v>4207</v>
      </c>
      <c r="F12" s="32">
        <v>12279</v>
      </c>
      <c r="G12" s="33"/>
      <c r="J12" s="30"/>
    </row>
    <row r="13" spans="1:10">
      <c r="A13" s="329" t="s">
        <v>72</v>
      </c>
      <c r="B13" s="33">
        <v>5</v>
      </c>
      <c r="D13" s="29">
        <v>-86396</v>
      </c>
      <c r="F13" s="29">
        <v>-96334</v>
      </c>
      <c r="H13" s="34"/>
      <c r="J13" s="30"/>
    </row>
    <row r="14" spans="1:10">
      <c r="A14" s="332" t="s">
        <v>73</v>
      </c>
      <c r="B14" s="33">
        <v>6</v>
      </c>
      <c r="D14" s="29">
        <v>-65661</v>
      </c>
      <c r="F14" s="29">
        <v>-67207</v>
      </c>
      <c r="H14" s="34"/>
      <c r="J14" s="30"/>
    </row>
    <row r="15" spans="1:10">
      <c r="A15" s="330" t="s">
        <v>74</v>
      </c>
      <c r="B15" s="33">
        <v>7</v>
      </c>
      <c r="D15" s="29">
        <v>-81501</v>
      </c>
      <c r="F15" s="29">
        <v>-80880</v>
      </c>
      <c r="H15" s="35"/>
    </row>
    <row r="16" spans="1:10">
      <c r="A16" s="333" t="s">
        <v>75</v>
      </c>
      <c r="B16" s="33" t="s">
        <v>228</v>
      </c>
      <c r="D16" s="29">
        <v>-26326</v>
      </c>
      <c r="F16" s="29">
        <v>-27802</v>
      </c>
      <c r="H16" s="34"/>
    </row>
    <row r="17" spans="1:11">
      <c r="A17" s="23" t="s">
        <v>76</v>
      </c>
      <c r="D17" s="29">
        <v>-568590</v>
      </c>
      <c r="F17" s="29">
        <v>-530842</v>
      </c>
      <c r="H17" s="34"/>
    </row>
    <row r="18" spans="1:11">
      <c r="A18" s="332" t="s">
        <v>77</v>
      </c>
      <c r="B18" s="33" t="s">
        <v>28</v>
      </c>
      <c r="D18" s="29">
        <v>-11599</v>
      </c>
      <c r="F18" s="29">
        <v>-15172</v>
      </c>
      <c r="H18" s="35"/>
      <c r="J18" s="30"/>
    </row>
    <row r="19" spans="1:11" ht="15" customHeight="1">
      <c r="A19" s="327" t="s">
        <v>78</v>
      </c>
      <c r="D19" s="36">
        <f>SUM(D10:D18)</f>
        <v>36440</v>
      </c>
      <c r="F19" s="36">
        <f>SUM(F10:F18)</f>
        <v>40024</v>
      </c>
      <c r="H19" s="34"/>
      <c r="K19" s="30"/>
    </row>
    <row r="20" spans="1:11" ht="8.25" customHeight="1">
      <c r="A20" s="23"/>
      <c r="D20" s="29"/>
      <c r="F20" s="29"/>
      <c r="H20" s="34"/>
    </row>
    <row r="21" spans="1:11">
      <c r="A21" s="23" t="s">
        <v>227</v>
      </c>
      <c r="B21" s="33">
        <v>10</v>
      </c>
      <c r="D21" s="29">
        <v>0</v>
      </c>
      <c r="F21" s="29">
        <v>-494</v>
      </c>
      <c r="H21" s="34"/>
    </row>
    <row r="22" spans="1:11">
      <c r="A22" s="23"/>
      <c r="D22" s="29"/>
      <c r="F22" s="29"/>
      <c r="H22" s="34"/>
    </row>
    <row r="23" spans="1:11">
      <c r="A23" s="334" t="s">
        <v>79</v>
      </c>
      <c r="B23" s="33">
        <v>11</v>
      </c>
      <c r="D23" s="29">
        <v>6828</v>
      </c>
      <c r="F23" s="29">
        <v>5392</v>
      </c>
      <c r="H23" s="34"/>
    </row>
    <row r="24" spans="1:11">
      <c r="A24" s="334" t="s">
        <v>80</v>
      </c>
      <c r="B24" s="33">
        <v>12</v>
      </c>
      <c r="D24" s="29">
        <v>-21640</v>
      </c>
      <c r="F24" s="29">
        <v>-17594</v>
      </c>
      <c r="H24" s="34"/>
    </row>
    <row r="25" spans="1:11">
      <c r="A25" s="46" t="s">
        <v>81</v>
      </c>
      <c r="D25" s="335">
        <f>SUM(D23:D24)</f>
        <v>-14812</v>
      </c>
      <c r="F25" s="335">
        <f>SUM(F23:F24)</f>
        <v>-12202</v>
      </c>
      <c r="H25" s="34"/>
    </row>
    <row r="26" spans="1:11" ht="9" customHeight="1">
      <c r="A26" s="37"/>
      <c r="D26" s="39"/>
      <c r="F26" s="39"/>
      <c r="H26" s="34"/>
    </row>
    <row r="27" spans="1:11">
      <c r="A27" s="23" t="s">
        <v>224</v>
      </c>
      <c r="B27" s="33">
        <v>13</v>
      </c>
      <c r="D27" s="29">
        <v>-1275</v>
      </c>
      <c r="F27" s="29">
        <v>310</v>
      </c>
      <c r="H27" s="34"/>
    </row>
    <row r="28" spans="1:11">
      <c r="A28" s="31" t="s">
        <v>225</v>
      </c>
      <c r="B28" s="33">
        <v>44.1</v>
      </c>
      <c r="D28" s="32">
        <v>7222</v>
      </c>
      <c r="F28" s="32">
        <v>1561</v>
      </c>
      <c r="G28" s="33"/>
      <c r="H28" s="34"/>
    </row>
    <row r="29" spans="1:11">
      <c r="A29" s="327" t="s">
        <v>82</v>
      </c>
      <c r="D29" s="36">
        <f>D19+D25+D28+D27+D21</f>
        <v>27575</v>
      </c>
      <c r="F29" s="36">
        <f>F19+F25+F28+F27+F21</f>
        <v>29199</v>
      </c>
      <c r="H29" s="38"/>
    </row>
    <row r="30" spans="1:11" ht="6.75" customHeight="1">
      <c r="A30" s="24"/>
      <c r="D30" s="225"/>
      <c r="F30" s="225"/>
      <c r="H30" s="38"/>
    </row>
    <row r="31" spans="1:11">
      <c r="A31" s="23" t="s">
        <v>83</v>
      </c>
      <c r="B31" s="33">
        <v>14</v>
      </c>
      <c r="D31" s="40">
        <v>-4975</v>
      </c>
      <c r="F31" s="40">
        <v>-5082</v>
      </c>
      <c r="H31" s="38"/>
    </row>
    <row r="32" spans="1:11" ht="6.75" customHeight="1">
      <c r="A32" s="24"/>
      <c r="B32" s="290"/>
      <c r="C32" s="41"/>
      <c r="D32" s="39"/>
      <c r="E32" s="41"/>
      <c r="F32" s="39"/>
      <c r="G32" s="41"/>
      <c r="H32" s="38"/>
      <c r="J32" s="42"/>
    </row>
    <row r="33" spans="1:10" ht="7.5" customHeight="1">
      <c r="A33" s="188"/>
      <c r="B33" s="290"/>
      <c r="C33" s="41"/>
      <c r="D33" s="39"/>
      <c r="E33" s="41"/>
      <c r="F33" s="39"/>
      <c r="G33" s="41"/>
      <c r="H33" s="38"/>
      <c r="J33" s="42"/>
    </row>
    <row r="34" spans="1:10" ht="15.75" thickBot="1">
      <c r="A34" s="327" t="s">
        <v>84</v>
      </c>
      <c r="B34" s="290"/>
      <c r="C34" s="41"/>
      <c r="D34" s="186">
        <f>D29+D31</f>
        <v>22600</v>
      </c>
      <c r="E34" s="41"/>
      <c r="F34" s="186">
        <f>F29+F31</f>
        <v>24117</v>
      </c>
      <c r="G34" s="41"/>
      <c r="H34" s="38"/>
      <c r="J34" s="42"/>
    </row>
    <row r="35" spans="1:10" ht="15.75" thickTop="1">
      <c r="A35" s="188"/>
      <c r="B35" s="290"/>
      <c r="C35" s="41"/>
      <c r="D35" s="39"/>
      <c r="E35" s="41"/>
      <c r="F35" s="39"/>
      <c r="G35" s="41"/>
      <c r="H35" s="38"/>
      <c r="J35" s="42"/>
    </row>
    <row r="36" spans="1:10">
      <c r="A36" s="37" t="s">
        <v>85</v>
      </c>
      <c r="C36" s="44"/>
      <c r="D36" s="39"/>
      <c r="E36" s="44"/>
      <c r="F36" s="39"/>
      <c r="G36" s="41"/>
      <c r="H36" s="38"/>
      <c r="J36" s="42"/>
    </row>
    <row r="37" spans="1:10">
      <c r="A37" s="336" t="s">
        <v>86</v>
      </c>
      <c r="B37" s="291"/>
      <c r="C37" s="44"/>
      <c r="D37" s="39"/>
      <c r="E37" s="44"/>
      <c r="F37" s="39"/>
      <c r="G37" s="41"/>
      <c r="H37" s="38"/>
      <c r="J37" s="42"/>
    </row>
    <row r="38" spans="1:10">
      <c r="A38" s="334" t="s">
        <v>87</v>
      </c>
      <c r="B38" s="291" t="s">
        <v>29</v>
      </c>
      <c r="C38" s="44"/>
      <c r="D38" s="293">
        <v>0</v>
      </c>
      <c r="E38" s="291"/>
      <c r="F38" s="293">
        <v>-46</v>
      </c>
      <c r="G38" s="41"/>
      <c r="H38" s="38"/>
      <c r="J38" s="42"/>
    </row>
    <row r="39" spans="1:10">
      <c r="A39" s="337" t="s">
        <v>88</v>
      </c>
      <c r="B39" s="291">
        <v>31</v>
      </c>
      <c r="C39" s="44"/>
      <c r="D39" s="293">
        <v>-317</v>
      </c>
      <c r="E39" s="291"/>
      <c r="F39" s="293">
        <v>-479</v>
      </c>
      <c r="G39" s="41"/>
      <c r="H39" s="38"/>
      <c r="J39" s="42"/>
    </row>
    <row r="40" spans="1:10">
      <c r="A40" s="334" t="s">
        <v>89</v>
      </c>
      <c r="B40" s="33">
        <v>14</v>
      </c>
      <c r="C40" s="44"/>
      <c r="D40" s="294">
        <v>5</v>
      </c>
      <c r="E40" s="291"/>
      <c r="F40" s="294">
        <v>3</v>
      </c>
      <c r="G40" s="41"/>
      <c r="H40" s="38"/>
      <c r="J40" s="42"/>
    </row>
    <row r="41" spans="1:10">
      <c r="A41" s="237"/>
      <c r="C41" s="44"/>
      <c r="D41" s="36">
        <f>SUM(D38:D40)</f>
        <v>-312</v>
      </c>
      <c r="E41" s="44"/>
      <c r="F41" s="36">
        <f>SUM(F38:F40)</f>
        <v>-522</v>
      </c>
      <c r="G41" s="41"/>
      <c r="H41" s="38"/>
      <c r="J41" s="42"/>
    </row>
    <row r="42" spans="1:10">
      <c r="A42" s="336" t="s">
        <v>90</v>
      </c>
      <c r="B42" s="291"/>
      <c r="C42" s="44"/>
      <c r="D42" s="39"/>
      <c r="E42" s="44"/>
      <c r="F42" s="39"/>
      <c r="G42" s="41"/>
      <c r="H42" s="38"/>
      <c r="J42" s="42"/>
    </row>
    <row r="43" spans="1:10">
      <c r="A43" s="334" t="s">
        <v>91</v>
      </c>
      <c r="B43" s="291"/>
      <c r="C43" s="44"/>
      <c r="D43" s="45">
        <v>139</v>
      </c>
      <c r="E43" s="45"/>
      <c r="F43" s="45">
        <v>274</v>
      </c>
      <c r="G43" s="41"/>
      <c r="H43" s="38"/>
      <c r="J43" s="42"/>
    </row>
    <row r="44" spans="1:10">
      <c r="A44" s="334" t="s">
        <v>92</v>
      </c>
      <c r="B44" s="291"/>
      <c r="C44" s="44"/>
      <c r="D44" s="324">
        <v>-39</v>
      </c>
      <c r="E44" s="55"/>
      <c r="F44" s="324">
        <v>-274</v>
      </c>
      <c r="G44" s="41"/>
      <c r="H44" s="38"/>
      <c r="J44" s="42"/>
    </row>
    <row r="45" spans="1:10">
      <c r="A45" s="237"/>
      <c r="C45" s="44"/>
      <c r="D45" s="39">
        <f>D43+D44</f>
        <v>100</v>
      </c>
      <c r="E45" s="44"/>
      <c r="F45" s="39">
        <f>F43+F44</f>
        <v>0</v>
      </c>
      <c r="G45" s="41"/>
      <c r="H45" s="38"/>
      <c r="J45" s="42"/>
    </row>
    <row r="46" spans="1:10">
      <c r="A46" s="46" t="s">
        <v>93</v>
      </c>
      <c r="B46" s="291">
        <v>15</v>
      </c>
      <c r="C46" s="44"/>
      <c r="D46" s="36">
        <f>D41+D45</f>
        <v>-212</v>
      </c>
      <c r="E46" s="44"/>
      <c r="F46" s="36">
        <f>+F41+F45+F44+F43</f>
        <v>-522</v>
      </c>
      <c r="G46" s="41"/>
      <c r="H46" s="38"/>
      <c r="J46" s="42"/>
    </row>
    <row r="47" spans="1:10">
      <c r="A47" s="237"/>
      <c r="B47" s="291"/>
      <c r="C47" s="44"/>
      <c r="D47" s="39"/>
      <c r="E47" s="44"/>
      <c r="F47" s="39"/>
      <c r="G47" s="41"/>
      <c r="H47" s="38"/>
      <c r="J47" s="42"/>
    </row>
    <row r="48" spans="1:10" ht="15.75" thickBot="1">
      <c r="A48" s="46" t="s">
        <v>94</v>
      </c>
      <c r="B48" s="290"/>
      <c r="C48" s="41"/>
      <c r="D48" s="43">
        <f>+D34+D46</f>
        <v>22388</v>
      </c>
      <c r="E48" s="41"/>
      <c r="F48" s="43">
        <f>+F34+F46</f>
        <v>23595</v>
      </c>
      <c r="G48" s="41"/>
      <c r="H48" s="38"/>
      <c r="J48" s="42"/>
    </row>
    <row r="49" spans="1:11" ht="8.25" customHeight="1" thickTop="1">
      <c r="A49" s="237"/>
      <c r="B49" s="291"/>
      <c r="C49" s="44"/>
      <c r="D49" s="39"/>
      <c r="E49" s="44"/>
      <c r="F49" s="39"/>
      <c r="G49" s="41"/>
      <c r="H49" s="38"/>
      <c r="J49" s="42"/>
    </row>
    <row r="50" spans="1:11">
      <c r="A50" s="327" t="s">
        <v>95</v>
      </c>
      <c r="B50" s="292"/>
      <c r="C50" s="48"/>
      <c r="D50" s="49"/>
      <c r="E50" s="48"/>
      <c r="F50" s="49"/>
      <c r="G50" s="50"/>
      <c r="H50" s="38"/>
    </row>
    <row r="51" spans="1:11">
      <c r="A51" s="330" t="s">
        <v>96</v>
      </c>
      <c r="B51" s="53"/>
      <c r="C51" s="51"/>
      <c r="D51" s="52">
        <f>21552-238</f>
        <v>21314</v>
      </c>
      <c r="E51" s="51"/>
      <c r="F51" s="52">
        <v>20178</v>
      </c>
      <c r="G51" s="53"/>
      <c r="H51" s="38"/>
    </row>
    <row r="52" spans="1:11">
      <c r="A52" s="330" t="s">
        <v>97</v>
      </c>
      <c r="B52" s="53"/>
      <c r="C52" s="51"/>
      <c r="D52" s="55">
        <f>1413-5-122</f>
        <v>1286</v>
      </c>
      <c r="E52" s="51"/>
      <c r="F52" s="55">
        <v>3939</v>
      </c>
      <c r="G52" s="51"/>
      <c r="H52" s="38"/>
    </row>
    <row r="53" spans="1:11" ht="9" customHeight="1">
      <c r="A53" s="56"/>
      <c r="B53" s="292"/>
      <c r="C53" s="48"/>
      <c r="D53" s="223"/>
      <c r="E53" s="48"/>
      <c r="F53" s="223"/>
      <c r="G53" s="50"/>
      <c r="H53" s="38"/>
    </row>
    <row r="54" spans="1:11">
      <c r="A54" s="37" t="s">
        <v>98</v>
      </c>
      <c r="B54" s="292"/>
      <c r="C54" s="48"/>
      <c r="D54" s="223"/>
      <c r="E54" s="48"/>
      <c r="F54" s="223"/>
      <c r="G54" s="50"/>
      <c r="H54" s="38"/>
    </row>
    <row r="55" spans="1:11">
      <c r="A55" s="330" t="s">
        <v>96</v>
      </c>
      <c r="B55" s="53"/>
      <c r="C55" s="51"/>
      <c r="D55" s="52">
        <f>23054-238</f>
        <v>22816</v>
      </c>
      <c r="E55" s="51"/>
      <c r="F55" s="52">
        <v>20238</v>
      </c>
      <c r="G55" s="53"/>
      <c r="H55" s="38"/>
      <c r="J55" s="47"/>
    </row>
    <row r="56" spans="1:11">
      <c r="A56" s="330" t="s">
        <v>97</v>
      </c>
      <c r="B56" s="53"/>
      <c r="C56" s="51"/>
      <c r="D56" s="55">
        <f>-302-5-122+1</f>
        <v>-428</v>
      </c>
      <c r="E56" s="51"/>
      <c r="F56" s="55">
        <v>3357</v>
      </c>
      <c r="G56" s="51"/>
      <c r="H56" s="38"/>
    </row>
    <row r="57" spans="1:11" ht="8.25" customHeight="1">
      <c r="A57" s="54"/>
      <c r="B57" s="57"/>
      <c r="C57" s="57"/>
      <c r="D57" s="58"/>
      <c r="E57" s="57"/>
      <c r="F57" s="58"/>
      <c r="G57" s="57"/>
    </row>
    <row r="58" spans="1:11">
      <c r="A58" s="54" t="s">
        <v>99</v>
      </c>
      <c r="B58" s="57">
        <v>28</v>
      </c>
      <c r="C58" s="254" t="s">
        <v>0</v>
      </c>
      <c r="D58" s="60">
        <v>0.17</v>
      </c>
      <c r="E58" s="59"/>
      <c r="F58" s="60">
        <v>0.16</v>
      </c>
      <c r="J58" s="61"/>
      <c r="K58" s="61"/>
    </row>
    <row r="59" spans="1:11">
      <c r="A59" s="23"/>
    </row>
    <row r="60" spans="1:11">
      <c r="A60" s="62"/>
    </row>
    <row r="61" spans="1:11">
      <c r="A61" s="395" t="s">
        <v>229</v>
      </c>
      <c r="B61" s="290"/>
      <c r="C61" s="41"/>
      <c r="D61" s="41"/>
      <c r="E61" s="41"/>
      <c r="F61" s="41"/>
      <c r="G61" s="41"/>
    </row>
    <row r="62" spans="1:11">
      <c r="A62" s="62"/>
    </row>
    <row r="64" spans="1:11">
      <c r="A64" s="63" t="s">
        <v>100</v>
      </c>
      <c r="B64" s="28"/>
      <c r="E64" s="338"/>
      <c r="F64" s="338"/>
      <c r="G64" s="22"/>
    </row>
    <row r="65" spans="1:10">
      <c r="A65" s="64" t="s">
        <v>33</v>
      </c>
      <c r="B65" s="28"/>
      <c r="E65" s="338"/>
      <c r="F65" s="338"/>
      <c r="G65" s="22"/>
    </row>
    <row r="66" spans="1:10">
      <c r="A66" s="70"/>
      <c r="B66" s="329"/>
      <c r="C66" s="329"/>
      <c r="D66" s="329"/>
      <c r="E66" s="329"/>
      <c r="F66" s="329"/>
      <c r="G66" s="70"/>
      <c r="H66" s="70"/>
      <c r="I66" s="70"/>
      <c r="J66" s="70"/>
    </row>
    <row r="67" spans="1:10">
      <c r="A67" s="63" t="s">
        <v>101</v>
      </c>
      <c r="B67" s="28"/>
      <c r="E67" s="338"/>
      <c r="F67" s="338"/>
      <c r="G67" s="22"/>
    </row>
    <row r="68" spans="1:10">
      <c r="A68" s="64" t="s">
        <v>40</v>
      </c>
      <c r="B68" s="28"/>
      <c r="E68" s="338"/>
      <c r="F68" s="338"/>
      <c r="G68" s="22"/>
    </row>
    <row r="69" spans="1:10">
      <c r="A69" s="66"/>
      <c r="B69" s="28"/>
    </row>
    <row r="70" spans="1:10">
      <c r="A70" s="67" t="s">
        <v>41</v>
      </c>
      <c r="B70" s="28"/>
    </row>
    <row r="71" spans="1:10">
      <c r="A71" s="243" t="s">
        <v>44</v>
      </c>
      <c r="B71" s="28"/>
    </row>
    <row r="73" spans="1:10">
      <c r="A73" s="23"/>
    </row>
    <row r="75" spans="1:10">
      <c r="A75" s="23"/>
    </row>
    <row r="76" spans="1:10">
      <c r="A76" s="23"/>
    </row>
    <row r="77" spans="1:10">
      <c r="A77" s="371"/>
      <c r="B77" s="371"/>
      <c r="C77" s="371"/>
      <c r="D77" s="371"/>
      <c r="E77" s="371"/>
      <c r="F77" s="371"/>
      <c r="G77" s="371"/>
    </row>
    <row r="78" spans="1:10" ht="17.25" customHeight="1">
      <c r="A78" s="63"/>
      <c r="B78" s="68"/>
      <c r="C78" s="68"/>
      <c r="D78" s="68"/>
      <c r="E78" s="68"/>
      <c r="F78" s="68"/>
      <c r="G78" s="68"/>
    </row>
    <row r="79" spans="1:10">
      <c r="A79" s="69"/>
    </row>
    <row r="80" spans="1:10">
      <c r="A80" s="70"/>
    </row>
    <row r="81" spans="1:1">
      <c r="A81" s="71"/>
    </row>
    <row r="82" spans="1:1">
      <c r="A82" s="71"/>
    </row>
    <row r="83" spans="1:1">
      <c r="A83" s="67"/>
    </row>
    <row r="84" spans="1:1">
      <c r="A84" s="72"/>
    </row>
    <row r="85" spans="1:1">
      <c r="A85" s="66"/>
    </row>
    <row r="90" spans="1:1">
      <c r="A90" s="73"/>
    </row>
  </sheetData>
  <mergeCells count="6">
    <mergeCell ref="A77:G77"/>
    <mergeCell ref="A1:G1"/>
    <mergeCell ref="A2:G2"/>
    <mergeCell ref="B6:B7"/>
    <mergeCell ref="F6:F7"/>
    <mergeCell ref="D6:D7"/>
  </mergeCells>
  <pageMargins left="0.65" right="0.41" top="0.51181102362204722" bottom="0.48" header="0.31496062992125984" footer="0.32"/>
  <pageSetup paperSize="9" scale="71" orientation="portrait" blackAndWhite="1" useFirstPageNumber="1" r:id="rId1"/>
  <headerFooter alignWithMargins="0">
    <oddFooter>&amp;C&amp;"Times New Roman,Italic"This is a translation from Bulgarian of the consolidated financial statements of Sopharma Group for year 2015.&amp;R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81"/>
  <sheetViews>
    <sheetView view="pageBreakPreview" topLeftCell="A61" zoomScaleNormal="90" zoomScaleSheetLayoutView="100" workbookViewId="0">
      <selection activeCell="A67" sqref="A67"/>
    </sheetView>
  </sheetViews>
  <sheetFormatPr defaultRowHeight="12.75"/>
  <cols>
    <col min="1" max="1" width="67.42578125" style="77" customWidth="1"/>
    <col min="2" max="2" width="8.28515625" style="77" customWidth="1"/>
    <col min="3" max="3" width="12.7109375" style="77" customWidth="1"/>
    <col min="4" max="4" width="14.42578125" style="107" customWidth="1"/>
    <col min="5" max="5" width="1.28515625" style="77" customWidth="1"/>
    <col min="6" max="6" width="14.42578125" style="107" customWidth="1"/>
    <col min="7" max="7" width="1.28515625" style="77" customWidth="1"/>
    <col min="8" max="8" width="1.5703125" style="77" customWidth="1"/>
    <col min="9" max="16384" width="9.140625" style="77"/>
  </cols>
  <sheetData>
    <row r="1" spans="1:8" ht="14.25">
      <c r="A1" s="74" t="str">
        <f>'Cover '!A1</f>
        <v>SOPHARMA GROUP</v>
      </c>
      <c r="B1" s="75"/>
      <c r="C1" s="75"/>
      <c r="D1" s="76"/>
      <c r="E1" s="75"/>
      <c r="F1" s="76"/>
      <c r="G1" s="75"/>
    </row>
    <row r="2" spans="1:8" ht="14.25">
      <c r="A2" s="78" t="s">
        <v>66</v>
      </c>
      <c r="B2" s="79"/>
      <c r="C2" s="79"/>
      <c r="D2" s="80"/>
      <c r="E2" s="79"/>
      <c r="F2" s="80"/>
      <c r="G2" s="79"/>
    </row>
    <row r="3" spans="1:8" ht="15">
      <c r="A3" s="78" t="s">
        <v>67</v>
      </c>
      <c r="B3" s="81"/>
      <c r="C3" s="81"/>
      <c r="D3" s="82"/>
      <c r="E3" s="81"/>
      <c r="F3" s="82"/>
      <c r="G3" s="81"/>
    </row>
    <row r="4" spans="1:8" ht="26.25" customHeight="1">
      <c r="A4" s="83"/>
      <c r="B4" s="26"/>
      <c r="C4" s="379" t="s">
        <v>68</v>
      </c>
      <c r="D4" s="380" t="s">
        <v>102</v>
      </c>
      <c r="E4" s="229"/>
      <c r="F4" s="380" t="s">
        <v>103</v>
      </c>
      <c r="G4" s="296"/>
    </row>
    <row r="5" spans="1:8" ht="12" customHeight="1">
      <c r="B5" s="26"/>
      <c r="C5" s="379"/>
      <c r="D5" s="381"/>
      <c r="E5" s="229"/>
      <c r="F5" s="381"/>
      <c r="G5" s="296"/>
    </row>
    <row r="6" spans="1:8" ht="12" customHeight="1">
      <c r="B6" s="244"/>
      <c r="C6" s="245"/>
      <c r="D6" s="246"/>
      <c r="E6" s="245"/>
      <c r="F6" s="321"/>
      <c r="G6" s="296"/>
    </row>
    <row r="7" spans="1:8" ht="14.25">
      <c r="A7" s="339" t="s">
        <v>104</v>
      </c>
      <c r="B7" s="33"/>
      <c r="C7" s="33"/>
      <c r="D7" s="84"/>
      <c r="E7" s="33"/>
      <c r="F7" s="84"/>
      <c r="G7" s="33"/>
    </row>
    <row r="8" spans="1:8" ht="14.25">
      <c r="A8" s="340" t="s">
        <v>105</v>
      </c>
      <c r="B8" s="85"/>
      <c r="C8" s="85"/>
      <c r="D8" s="86"/>
      <c r="E8" s="85"/>
      <c r="F8" s="86"/>
      <c r="G8" s="85"/>
    </row>
    <row r="9" spans="1:8" ht="15">
      <c r="A9" s="90" t="s">
        <v>106</v>
      </c>
      <c r="B9" s="88"/>
      <c r="C9" s="88">
        <v>16</v>
      </c>
      <c r="D9" s="197">
        <v>315005</v>
      </c>
      <c r="E9" s="88"/>
      <c r="F9" s="197">
        <v>299037</v>
      </c>
      <c r="G9" s="88"/>
    </row>
    <row r="10" spans="1:8" ht="15">
      <c r="A10" s="90" t="s">
        <v>107</v>
      </c>
      <c r="B10" s="88"/>
      <c r="C10" s="88">
        <v>17</v>
      </c>
      <c r="D10" s="197">
        <v>24127</v>
      </c>
      <c r="E10" s="88"/>
      <c r="F10" s="197">
        <v>13270</v>
      </c>
      <c r="G10" s="88"/>
    </row>
    <row r="11" spans="1:8" ht="15">
      <c r="A11" s="90" t="s">
        <v>108</v>
      </c>
      <c r="B11" s="88"/>
      <c r="C11" s="88">
        <v>17</v>
      </c>
      <c r="D11" s="197">
        <v>11375</v>
      </c>
      <c r="E11" s="88"/>
      <c r="F11" s="197">
        <v>10918</v>
      </c>
      <c r="G11" s="88"/>
    </row>
    <row r="12" spans="1:8" ht="15">
      <c r="A12" s="341" t="s">
        <v>109</v>
      </c>
      <c r="B12" s="88"/>
      <c r="C12" s="88">
        <v>18</v>
      </c>
      <c r="D12" s="197">
        <v>10562</v>
      </c>
      <c r="E12" s="88"/>
      <c r="F12" s="197">
        <v>10606</v>
      </c>
      <c r="G12" s="88"/>
    </row>
    <row r="13" spans="1:8" ht="15">
      <c r="A13" s="92" t="s">
        <v>110</v>
      </c>
      <c r="B13" s="88"/>
      <c r="C13" s="88">
        <v>19</v>
      </c>
      <c r="D13" s="197">
        <v>5224</v>
      </c>
      <c r="E13" s="88"/>
      <c r="F13" s="197">
        <v>12387</v>
      </c>
      <c r="G13" s="88"/>
    </row>
    <row r="14" spans="1:8" ht="15">
      <c r="A14" s="90" t="s">
        <v>111</v>
      </c>
      <c r="B14" s="88"/>
      <c r="C14" s="88">
        <v>20</v>
      </c>
      <c r="D14" s="197">
        <v>7424</v>
      </c>
      <c r="E14" s="88"/>
      <c r="F14" s="197">
        <v>6968</v>
      </c>
      <c r="G14" s="88"/>
    </row>
    <row r="15" spans="1:8" ht="15">
      <c r="A15" s="92" t="s">
        <v>112</v>
      </c>
      <c r="B15" s="88"/>
      <c r="C15" s="88">
        <v>21</v>
      </c>
      <c r="D15" s="197">
        <v>20505</v>
      </c>
      <c r="E15" s="88"/>
      <c r="F15" s="197">
        <v>33150</v>
      </c>
      <c r="G15" s="88"/>
      <c r="H15" s="195"/>
    </row>
    <row r="16" spans="1:8" ht="15">
      <c r="A16" s="92" t="s">
        <v>113</v>
      </c>
      <c r="B16" s="88"/>
      <c r="C16" s="88">
        <v>22</v>
      </c>
      <c r="D16" s="197">
        <v>3546</v>
      </c>
      <c r="E16" s="88"/>
      <c r="F16" s="197">
        <v>353</v>
      </c>
      <c r="G16" s="88"/>
    </row>
    <row r="17" spans="1:10" ht="15">
      <c r="A17" s="90" t="s">
        <v>114</v>
      </c>
      <c r="B17" s="99"/>
      <c r="C17" s="99">
        <v>30</v>
      </c>
      <c r="D17" s="197">
        <v>3716</v>
      </c>
      <c r="E17" s="99"/>
      <c r="F17" s="197">
        <v>3849</v>
      </c>
      <c r="G17" s="99"/>
    </row>
    <row r="18" spans="1:10" ht="14.25" customHeight="1">
      <c r="A18" s="93"/>
      <c r="B18" s="85"/>
      <c r="C18" s="85"/>
      <c r="D18" s="94">
        <f>SUM(D9:D17)</f>
        <v>401484</v>
      </c>
      <c r="E18" s="85"/>
      <c r="F18" s="94">
        <f>SUM(F9:F17)</f>
        <v>390538</v>
      </c>
      <c r="G18" s="85"/>
    </row>
    <row r="19" spans="1:10" ht="15">
      <c r="A19" s="342" t="s">
        <v>115</v>
      </c>
      <c r="B19" s="85"/>
      <c r="C19" s="85"/>
      <c r="D19" s="196"/>
      <c r="E19" s="85"/>
      <c r="F19" s="196"/>
      <c r="G19" s="85"/>
      <c r="H19" s="192"/>
    </row>
    <row r="20" spans="1:10" ht="15">
      <c r="A20" s="343" t="s">
        <v>116</v>
      </c>
      <c r="B20" s="88"/>
      <c r="C20" s="88">
        <v>23</v>
      </c>
      <c r="D20" s="197">
        <v>163129</v>
      </c>
      <c r="E20" s="88"/>
      <c r="F20" s="197">
        <v>155910</v>
      </c>
      <c r="G20" s="88"/>
    </row>
    <row r="21" spans="1:10" ht="15">
      <c r="A21" s="343" t="s">
        <v>117</v>
      </c>
      <c r="B21" s="88"/>
      <c r="C21" s="200">
        <v>24</v>
      </c>
      <c r="D21" s="197">
        <v>205589</v>
      </c>
      <c r="E21" s="200"/>
      <c r="F21" s="197">
        <v>196330</v>
      </c>
      <c r="G21" s="200"/>
    </row>
    <row r="22" spans="1:10" ht="15">
      <c r="A22" s="343" t="s">
        <v>118</v>
      </c>
      <c r="B22" s="88"/>
      <c r="C22" s="200">
        <v>25</v>
      </c>
      <c r="D22" s="197">
        <v>27434</v>
      </c>
      <c r="E22" s="200"/>
      <c r="F22" s="197">
        <v>25318</v>
      </c>
      <c r="G22" s="200"/>
      <c r="H22" s="91"/>
      <c r="J22" s="91"/>
    </row>
    <row r="23" spans="1:10" ht="15">
      <c r="A23" s="344" t="s">
        <v>226</v>
      </c>
      <c r="B23" s="88"/>
      <c r="C23" s="88">
        <v>26</v>
      </c>
      <c r="D23" s="197">
        <f>14503+2</f>
        <v>14505</v>
      </c>
      <c r="E23" s="88"/>
      <c r="F23" s="197">
        <v>22445</v>
      </c>
      <c r="G23" s="88"/>
    </row>
    <row r="24" spans="1:10" ht="15">
      <c r="A24" s="341" t="s">
        <v>119</v>
      </c>
      <c r="B24" s="88"/>
      <c r="C24" s="88">
        <v>27</v>
      </c>
      <c r="D24" s="197">
        <v>23486</v>
      </c>
      <c r="E24" s="88"/>
      <c r="F24" s="197">
        <v>26822</v>
      </c>
      <c r="G24" s="88"/>
    </row>
    <row r="25" spans="1:10" ht="14.25">
      <c r="A25" s="78"/>
      <c r="B25" s="85"/>
      <c r="C25" s="88"/>
      <c r="D25" s="94">
        <f>SUM(D20:D24)</f>
        <v>434143</v>
      </c>
      <c r="E25" s="88"/>
      <c r="F25" s="94">
        <f>SUM(F20:F24)</f>
        <v>426825</v>
      </c>
      <c r="G25" s="88"/>
    </row>
    <row r="26" spans="1:10" ht="6.75" customHeight="1">
      <c r="A26" s="78"/>
      <c r="B26" s="85"/>
      <c r="C26" s="88"/>
      <c r="D26" s="95"/>
      <c r="E26" s="88"/>
      <c r="F26" s="95"/>
      <c r="G26" s="88"/>
    </row>
    <row r="27" spans="1:10" ht="15" thickBot="1">
      <c r="A27" s="345" t="s">
        <v>120</v>
      </c>
      <c r="B27" s="85"/>
      <c r="C27" s="88"/>
      <c r="D27" s="97">
        <f>SUM(D25,D18)</f>
        <v>835627</v>
      </c>
      <c r="E27" s="88"/>
      <c r="F27" s="97">
        <f>SUM(F25,F18)</f>
        <v>817363</v>
      </c>
      <c r="G27" s="88"/>
      <c r="H27" s="193"/>
    </row>
    <row r="28" spans="1:10" ht="8.25" customHeight="1" thickTop="1">
      <c r="A28" s="87"/>
      <c r="B28" s="85"/>
      <c r="C28" s="85"/>
      <c r="D28" s="95"/>
      <c r="E28" s="85"/>
      <c r="F28" s="95"/>
      <c r="G28" s="85"/>
    </row>
    <row r="29" spans="1:10" ht="14.25">
      <c r="A29" s="339" t="s">
        <v>121</v>
      </c>
      <c r="B29" s="33"/>
      <c r="C29" s="33"/>
      <c r="D29" s="95"/>
      <c r="E29" s="33"/>
      <c r="F29" s="95"/>
      <c r="G29" s="33"/>
    </row>
    <row r="30" spans="1:10" ht="14.25">
      <c r="A30" s="346" t="s">
        <v>122</v>
      </c>
      <c r="B30" s="33"/>
      <c r="C30" s="33"/>
      <c r="D30" s="98"/>
      <c r="E30" s="33"/>
      <c r="F30" s="98"/>
      <c r="G30" s="33"/>
    </row>
    <row r="31" spans="1:10" ht="15">
      <c r="A31" s="87" t="s">
        <v>123</v>
      </c>
      <c r="B31" s="99"/>
      <c r="C31" s="99"/>
      <c r="D31" s="197">
        <v>134798</v>
      </c>
      <c r="E31" s="99"/>
      <c r="F31" s="325">
        <v>132000</v>
      </c>
      <c r="G31" s="99"/>
    </row>
    <row r="32" spans="1:10" ht="15">
      <c r="A32" s="87" t="s">
        <v>124</v>
      </c>
      <c r="B32" s="99"/>
      <c r="C32" s="99"/>
      <c r="D32" s="197">
        <f>48853+2</f>
        <v>48855</v>
      </c>
      <c r="E32" s="99"/>
      <c r="F32" s="325">
        <v>36069</v>
      </c>
      <c r="G32" s="99"/>
    </row>
    <row r="33" spans="1:8" ht="15">
      <c r="A33" s="87" t="s">
        <v>125</v>
      </c>
      <c r="B33" s="99"/>
      <c r="C33" s="99">
        <v>28</v>
      </c>
      <c r="D33" s="197">
        <f>222239-1</f>
        <v>222238</v>
      </c>
      <c r="E33" s="99"/>
      <c r="F33" s="325">
        <v>203260</v>
      </c>
      <c r="G33" s="99"/>
      <c r="H33" s="195"/>
    </row>
    <row r="34" spans="1:8" ht="14.25">
      <c r="A34" s="78"/>
      <c r="B34" s="85"/>
      <c r="C34" s="88"/>
      <c r="D34" s="100">
        <f>SUM(D31:D33)</f>
        <v>405891</v>
      </c>
      <c r="E34" s="88"/>
      <c r="F34" s="100">
        <f>SUM(F31:F33)</f>
        <v>371329</v>
      </c>
      <c r="G34" s="88"/>
    </row>
    <row r="35" spans="1:8" ht="9" customHeight="1">
      <c r="A35" s="78"/>
      <c r="B35" s="85"/>
      <c r="C35" s="88"/>
      <c r="D35" s="101"/>
      <c r="E35" s="88"/>
      <c r="F35" s="101"/>
      <c r="G35" s="88"/>
    </row>
    <row r="36" spans="1:8" ht="14.25">
      <c r="A36" s="102" t="s">
        <v>97</v>
      </c>
      <c r="B36" s="85"/>
      <c r="C36" s="88"/>
      <c r="D36" s="103">
        <f>51748+1</f>
        <v>51749</v>
      </c>
      <c r="E36" s="88"/>
      <c r="F36" s="103">
        <v>60308</v>
      </c>
      <c r="G36" s="88"/>
    </row>
    <row r="37" spans="1:8" ht="7.5" customHeight="1">
      <c r="A37" s="102"/>
      <c r="B37" s="85"/>
      <c r="C37" s="88"/>
      <c r="D37" s="101"/>
      <c r="E37" s="88"/>
      <c r="F37" s="101"/>
      <c r="G37" s="88"/>
    </row>
    <row r="38" spans="1:8" ht="14.25">
      <c r="A38" s="342" t="s">
        <v>126</v>
      </c>
      <c r="B38" s="85"/>
      <c r="C38" s="88">
        <v>28</v>
      </c>
      <c r="D38" s="103">
        <f>D36+D34</f>
        <v>457640</v>
      </c>
      <c r="E38" s="88"/>
      <c r="F38" s="103">
        <f>F36+F34</f>
        <v>431637</v>
      </c>
      <c r="G38" s="88"/>
    </row>
    <row r="39" spans="1:8" ht="9" customHeight="1">
      <c r="A39" s="104"/>
      <c r="B39" s="85"/>
      <c r="C39" s="88"/>
      <c r="D39" s="101"/>
      <c r="E39" s="88"/>
      <c r="F39" s="101"/>
      <c r="G39" s="88"/>
    </row>
    <row r="40" spans="1:8" ht="15">
      <c r="A40" s="105" t="s">
        <v>127</v>
      </c>
      <c r="B40" s="85"/>
      <c r="C40" s="85"/>
      <c r="D40" s="96"/>
      <c r="E40" s="85"/>
      <c r="F40" s="96"/>
      <c r="G40" s="85"/>
    </row>
    <row r="41" spans="1:8" ht="15">
      <c r="A41" s="339" t="s">
        <v>128</v>
      </c>
      <c r="B41" s="99"/>
      <c r="C41" s="99"/>
      <c r="D41" s="96"/>
      <c r="E41" s="99"/>
      <c r="F41" s="96"/>
      <c r="G41" s="99"/>
    </row>
    <row r="42" spans="1:8" ht="15">
      <c r="A42" s="341" t="s">
        <v>129</v>
      </c>
      <c r="B42" s="99"/>
      <c r="C42" s="99">
        <v>29</v>
      </c>
      <c r="D42" s="89">
        <v>38876</v>
      </c>
      <c r="E42" s="99"/>
      <c r="F42" s="89">
        <v>45820</v>
      </c>
      <c r="G42" s="99"/>
    </row>
    <row r="43" spans="1:8" ht="15">
      <c r="A43" s="347" t="s">
        <v>130</v>
      </c>
      <c r="B43" s="99"/>
      <c r="C43" s="99">
        <v>30</v>
      </c>
      <c r="D43" s="89">
        <v>7952</v>
      </c>
      <c r="E43" s="99"/>
      <c r="F43" s="89">
        <v>5728</v>
      </c>
      <c r="G43" s="99"/>
    </row>
    <row r="44" spans="1:8" ht="15">
      <c r="A44" s="341" t="s">
        <v>131</v>
      </c>
      <c r="B44" s="99"/>
      <c r="C44" s="99">
        <v>31</v>
      </c>
      <c r="D44" s="89">
        <v>4199</v>
      </c>
      <c r="E44" s="99"/>
      <c r="F44" s="89">
        <v>3786</v>
      </c>
      <c r="G44" s="99"/>
      <c r="H44" s="195"/>
    </row>
    <row r="45" spans="1:8" ht="15">
      <c r="A45" s="348" t="s">
        <v>132</v>
      </c>
      <c r="B45" s="99"/>
      <c r="C45" s="99">
        <v>32</v>
      </c>
      <c r="D45" s="89">
        <v>1957</v>
      </c>
      <c r="E45" s="99"/>
      <c r="F45" s="89">
        <v>2103</v>
      </c>
      <c r="G45" s="99"/>
    </row>
    <row r="46" spans="1:8" ht="15">
      <c r="A46" s="106" t="s">
        <v>133</v>
      </c>
      <c r="B46" s="99"/>
      <c r="C46" s="99">
        <v>33</v>
      </c>
      <c r="D46" s="89">
        <v>9343</v>
      </c>
      <c r="E46" s="99"/>
      <c r="F46" s="89">
        <v>7558</v>
      </c>
      <c r="G46" s="99"/>
    </row>
    <row r="47" spans="1:8" ht="15">
      <c r="A47" s="87" t="s">
        <v>134</v>
      </c>
      <c r="B47" s="99"/>
      <c r="C47" s="99"/>
      <c r="D47" s="89">
        <f>165</f>
        <v>165</v>
      </c>
      <c r="E47" s="99"/>
      <c r="F47" s="89">
        <v>35</v>
      </c>
      <c r="G47" s="99"/>
    </row>
    <row r="48" spans="1:8" ht="15">
      <c r="A48" s="93"/>
      <c r="B48" s="85"/>
      <c r="C48" s="99"/>
      <c r="D48" s="198">
        <f>SUM(D42:D47)</f>
        <v>62492</v>
      </c>
      <c r="E48" s="99"/>
      <c r="F48" s="198">
        <f>SUM(F42:F47)</f>
        <v>65030</v>
      </c>
      <c r="G48" s="99"/>
      <c r="H48" s="107"/>
    </row>
    <row r="49" spans="1:9" ht="14.25" customHeight="1"/>
    <row r="50" spans="1:9" ht="15">
      <c r="A50" s="339" t="s">
        <v>135</v>
      </c>
      <c r="B50" s="108"/>
      <c r="C50" s="108"/>
      <c r="D50" s="109"/>
      <c r="E50" s="108"/>
      <c r="F50" s="109"/>
      <c r="G50" s="108"/>
    </row>
    <row r="51" spans="1:9" s="195" customFormat="1" ht="15">
      <c r="A51" s="106" t="s">
        <v>136</v>
      </c>
      <c r="B51" s="88"/>
      <c r="C51" s="88">
        <v>34</v>
      </c>
      <c r="D51" s="89">
        <v>190785</v>
      </c>
      <c r="E51" s="88"/>
      <c r="F51" s="89">
        <v>217360</v>
      </c>
      <c r="G51" s="88"/>
    </row>
    <row r="52" spans="1:9" ht="15">
      <c r="A52" s="348" t="s">
        <v>137</v>
      </c>
      <c r="B52" s="88"/>
      <c r="C52" s="88">
        <v>29</v>
      </c>
      <c r="D52" s="89">
        <v>14784</v>
      </c>
      <c r="E52" s="88"/>
      <c r="F52" s="89">
        <v>10772</v>
      </c>
      <c r="G52" s="88"/>
    </row>
    <row r="53" spans="1:9" ht="15">
      <c r="A53" s="348" t="s">
        <v>138</v>
      </c>
      <c r="B53" s="88"/>
      <c r="C53" s="88">
        <v>35</v>
      </c>
      <c r="D53" s="89">
        <v>87440</v>
      </c>
      <c r="E53" s="88"/>
      <c r="F53" s="89">
        <v>71752</v>
      </c>
      <c r="G53" s="88"/>
    </row>
    <row r="54" spans="1:9" ht="15">
      <c r="A54" s="348" t="s">
        <v>139</v>
      </c>
      <c r="B54" s="88"/>
      <c r="C54" s="200">
        <v>36</v>
      </c>
      <c r="D54" s="89">
        <v>2366</v>
      </c>
      <c r="E54" s="200"/>
      <c r="F54" s="89">
        <v>1634</v>
      </c>
      <c r="G54" s="200"/>
      <c r="H54" s="91"/>
      <c r="I54" s="91"/>
    </row>
    <row r="55" spans="1:9" ht="15">
      <c r="A55" s="349" t="s">
        <v>140</v>
      </c>
      <c r="B55" s="88"/>
      <c r="C55" s="88">
        <v>37</v>
      </c>
      <c r="D55" s="89">
        <v>8894</v>
      </c>
      <c r="E55" s="88"/>
      <c r="F55" s="89">
        <v>7514</v>
      </c>
      <c r="G55" s="88"/>
      <c r="H55" s="91"/>
      <c r="I55" s="91"/>
    </row>
    <row r="56" spans="1:9" ht="15">
      <c r="A56" s="348" t="s">
        <v>141</v>
      </c>
      <c r="B56" s="88"/>
      <c r="C56" s="88">
        <v>38</v>
      </c>
      <c r="D56" s="89">
        <v>6368</v>
      </c>
      <c r="E56" s="88"/>
      <c r="F56" s="89">
        <v>6023</v>
      </c>
      <c r="G56" s="88"/>
    </row>
    <row r="57" spans="1:9" ht="15">
      <c r="A57" s="348" t="s">
        <v>142</v>
      </c>
      <c r="B57" s="88"/>
      <c r="C57" s="88">
        <v>39</v>
      </c>
      <c r="D57" s="89">
        <v>4858</v>
      </c>
      <c r="E57" s="88"/>
      <c r="F57" s="89">
        <v>5641</v>
      </c>
      <c r="G57" s="88"/>
    </row>
    <row r="58" spans="1:9" ht="14.25">
      <c r="A58" s="78"/>
      <c r="B58" s="85"/>
      <c r="C58" s="85"/>
      <c r="D58" s="100">
        <f>SUM(D51:D57)</f>
        <v>315495</v>
      </c>
      <c r="E58" s="85"/>
      <c r="F58" s="100">
        <f>SUM(F51:F57)</f>
        <v>320696</v>
      </c>
      <c r="G58" s="85"/>
      <c r="H58" s="107"/>
    </row>
    <row r="59" spans="1:9" ht="7.5" customHeight="1">
      <c r="A59" s="78"/>
      <c r="B59" s="85"/>
      <c r="C59" s="85"/>
      <c r="D59" s="101"/>
      <c r="E59" s="85"/>
      <c r="F59" s="101"/>
      <c r="G59" s="85"/>
    </row>
    <row r="60" spans="1:9" ht="14.25">
      <c r="A60" s="105" t="s">
        <v>143</v>
      </c>
      <c r="B60" s="85"/>
      <c r="C60" s="85"/>
      <c r="D60" s="103">
        <f>D48+D58</f>
        <v>377987</v>
      </c>
      <c r="E60" s="85"/>
      <c r="F60" s="103">
        <f>F48+F58</f>
        <v>385726</v>
      </c>
      <c r="G60" s="85"/>
      <c r="H60" s="107"/>
    </row>
    <row r="61" spans="1:9" ht="6.75" customHeight="1">
      <c r="A61" s="110"/>
      <c r="B61" s="85"/>
      <c r="C61" s="85"/>
      <c r="D61" s="101"/>
      <c r="E61" s="85"/>
      <c r="F61" s="101"/>
      <c r="G61" s="85"/>
    </row>
    <row r="62" spans="1:9" ht="15" thickBot="1">
      <c r="A62" s="350" t="s">
        <v>144</v>
      </c>
      <c r="B62" s="85"/>
      <c r="C62" s="85"/>
      <c r="D62" s="97">
        <f>D60+D38</f>
        <v>835627</v>
      </c>
      <c r="E62" s="85"/>
      <c r="F62" s="97">
        <f>F60+F38</f>
        <v>817363</v>
      </c>
      <c r="G62" s="85"/>
    </row>
    <row r="63" spans="1:9" ht="15.75" thickTop="1">
      <c r="A63" s="87"/>
      <c r="B63" s="88"/>
      <c r="C63" s="111"/>
      <c r="D63" s="226">
        <f>D27-D62</f>
        <v>0</v>
      </c>
      <c r="E63" s="111"/>
      <c r="F63" s="226">
        <f>F27-F62</f>
        <v>0</v>
      </c>
      <c r="G63" s="111"/>
    </row>
    <row r="64" spans="1:9" ht="15">
      <c r="A64" s="112" t="str">
        <f>+SCI!A61</f>
        <v>The accompanying notes on pages 5 to 133 form an integral part of the consolidated financial statements.</v>
      </c>
      <c r="B64" s="88"/>
      <c r="C64" s="113"/>
      <c r="D64" s="114"/>
      <c r="E64" s="113"/>
      <c r="F64" s="114"/>
      <c r="G64" s="113"/>
    </row>
    <row r="65" spans="1:10" ht="15">
      <c r="A65" s="112"/>
      <c r="B65" s="88"/>
      <c r="C65" s="113"/>
      <c r="D65" s="115"/>
      <c r="E65" s="113"/>
      <c r="F65" s="115"/>
      <c r="G65" s="113"/>
    </row>
    <row r="66" spans="1:10" ht="32.25" customHeight="1">
      <c r="A66" s="382" t="s">
        <v>230</v>
      </c>
      <c r="B66" s="382"/>
      <c r="C66" s="382"/>
      <c r="D66" s="382"/>
      <c r="E66" s="382"/>
      <c r="F66" s="382"/>
      <c r="G66" s="382"/>
    </row>
    <row r="67" spans="1:10" ht="17.25" customHeight="1">
      <c r="A67" s="68"/>
      <c r="B67" s="68"/>
      <c r="C67" s="68"/>
      <c r="D67" s="116"/>
      <c r="E67" s="68"/>
      <c r="F67" s="116"/>
      <c r="G67" s="68"/>
    </row>
    <row r="68" spans="1:10" ht="8.25" customHeight="1">
      <c r="A68" s="68"/>
      <c r="B68" s="68"/>
      <c r="C68" s="68"/>
      <c r="D68" s="116"/>
      <c r="E68" s="68"/>
      <c r="F68" s="116"/>
      <c r="G68" s="68"/>
    </row>
    <row r="69" spans="1:10" s="22" customFormat="1" ht="15">
      <c r="A69" s="63" t="s">
        <v>100</v>
      </c>
      <c r="B69" s="28"/>
      <c r="C69" s="28"/>
      <c r="D69" s="28"/>
      <c r="E69" s="338"/>
      <c r="F69" s="338"/>
    </row>
    <row r="70" spans="1:10" s="22" customFormat="1" ht="15">
      <c r="A70" s="64" t="s">
        <v>33</v>
      </c>
      <c r="B70" s="28"/>
      <c r="C70" s="28"/>
      <c r="D70" s="28"/>
      <c r="E70" s="338"/>
      <c r="F70" s="338"/>
    </row>
    <row r="71" spans="1:10" s="22" customFormat="1" ht="15">
      <c r="A71" s="70"/>
      <c r="B71" s="329"/>
      <c r="C71" s="329"/>
      <c r="D71" s="329"/>
      <c r="E71" s="329"/>
      <c r="F71" s="329"/>
      <c r="G71" s="70"/>
      <c r="H71" s="70"/>
      <c r="I71" s="70"/>
      <c r="J71" s="70"/>
    </row>
    <row r="72" spans="1:10" s="22" customFormat="1" ht="15">
      <c r="A72" s="63" t="s">
        <v>101</v>
      </c>
      <c r="B72" s="28"/>
      <c r="C72" s="28"/>
      <c r="D72" s="28"/>
      <c r="E72" s="338"/>
      <c r="F72" s="338"/>
    </row>
    <row r="73" spans="1:10" s="22" customFormat="1" ht="15">
      <c r="A73" s="64" t="s">
        <v>40</v>
      </c>
      <c r="B73" s="28"/>
      <c r="C73" s="28"/>
      <c r="D73" s="28"/>
      <c r="E73" s="338"/>
      <c r="F73" s="338"/>
    </row>
    <row r="74" spans="1:10" s="22" customFormat="1" ht="15">
      <c r="B74" s="28"/>
      <c r="C74" s="28"/>
      <c r="D74" s="28"/>
      <c r="E74" s="28"/>
      <c r="F74" s="28"/>
      <c r="G74" s="28"/>
    </row>
    <row r="75" spans="1:10" s="22" customFormat="1" ht="15">
      <c r="A75" s="67" t="s">
        <v>41</v>
      </c>
      <c r="B75" s="28"/>
      <c r="C75" s="28"/>
      <c r="D75" s="28"/>
      <c r="E75" s="28"/>
      <c r="F75" s="28"/>
      <c r="G75" s="28"/>
    </row>
    <row r="76" spans="1:10" s="22" customFormat="1" ht="15">
      <c r="A76" s="243" t="s">
        <v>44</v>
      </c>
      <c r="B76" s="28"/>
      <c r="C76" s="28"/>
      <c r="D76" s="28"/>
      <c r="E76" s="28"/>
      <c r="F76" s="28"/>
      <c r="G76" s="28"/>
    </row>
    <row r="77" spans="1:10" ht="15">
      <c r="A77" s="243"/>
    </row>
    <row r="78" spans="1:10" ht="15">
      <c r="A78" s="22"/>
    </row>
    <row r="79" spans="1:10" ht="15">
      <c r="A79" s="117"/>
    </row>
    <row r="80" spans="1:10" ht="15">
      <c r="A80" s="117"/>
    </row>
    <row r="81" spans="1:1" ht="15">
      <c r="A81" s="117"/>
    </row>
  </sheetData>
  <mergeCells count="4">
    <mergeCell ref="C4:C5"/>
    <mergeCell ref="F4:F5"/>
    <mergeCell ref="D4:D5"/>
    <mergeCell ref="A66:G66"/>
  </mergeCells>
  <pageMargins left="0.65" right="0.41" top="0.51181102362204722" bottom="0.48" header="0.31496062992125984" footer="0.32"/>
  <pageSetup paperSize="9" scale="71" orientation="portrait" r:id="rId1"/>
  <headerFooter alignWithMargins="0">
    <oddFooter>&amp;C&amp;"Times New Roman,Italic"This is a translation from Bulgarian of the consolidated financial statements of Sopharma Group for year 2015.&amp;R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6"/>
  <sheetViews>
    <sheetView view="pageBreakPreview" topLeftCell="A48" zoomScale="90" zoomScaleNormal="100" zoomScaleSheetLayoutView="90" workbookViewId="0">
      <selection activeCell="A62" sqref="A62"/>
    </sheetView>
  </sheetViews>
  <sheetFormatPr defaultColWidth="2.5703125" defaultRowHeight="15.75"/>
  <cols>
    <col min="1" max="1" width="69" style="136" customWidth="1"/>
    <col min="2" max="2" width="13.7109375" style="133" customWidth="1"/>
    <col min="3" max="3" width="13.5703125" style="133" customWidth="1"/>
    <col min="4" max="4" width="2.28515625" style="133" customWidth="1"/>
    <col min="5" max="5" width="13.5703125" style="133" customWidth="1"/>
    <col min="6" max="6" width="5.140625" style="132" customWidth="1"/>
    <col min="7" max="29" width="11.5703125" style="122" customWidth="1"/>
    <col min="30" max="16384" width="2.5703125" style="122"/>
  </cols>
  <sheetData>
    <row r="1" spans="1:7" s="118" customFormat="1" ht="15">
      <c r="A1" s="189" t="str">
        <f>'Cover '!A1</f>
        <v>SOPHARMA GROUP</v>
      </c>
      <c r="B1" s="258"/>
      <c r="C1" s="258"/>
      <c r="D1" s="258"/>
      <c r="E1" s="258"/>
      <c r="F1" s="259"/>
    </row>
    <row r="2" spans="1:7" s="119" customFormat="1" ht="15">
      <c r="A2" s="190" t="s">
        <v>65</v>
      </c>
      <c r="B2" s="260"/>
      <c r="C2" s="260"/>
      <c r="D2" s="260"/>
      <c r="E2" s="260"/>
      <c r="F2" s="259"/>
    </row>
    <row r="3" spans="1:7" s="119" customFormat="1" ht="15">
      <c r="A3" s="328" t="str">
        <f>SCI!A3</f>
        <v>for the year ended 31 December 2015</v>
      </c>
      <c r="B3" s="261"/>
      <c r="C3" s="261"/>
      <c r="D3" s="261"/>
      <c r="E3" s="261"/>
      <c r="F3" s="261"/>
    </row>
    <row r="4" spans="1:7">
      <c r="B4" s="263" t="s">
        <v>68</v>
      </c>
      <c r="C4" s="262">
        <v>2015</v>
      </c>
      <c r="D4" s="263"/>
      <c r="E4" s="262">
        <v>2014</v>
      </c>
      <c r="F4" s="121"/>
    </row>
    <row r="5" spans="1:7" ht="14.25" customHeight="1">
      <c r="A5" s="264"/>
      <c r="B5" s="123"/>
      <c r="C5" s="265" t="s">
        <v>1</v>
      </c>
      <c r="D5" s="123"/>
      <c r="E5" s="265" t="s">
        <v>1</v>
      </c>
      <c r="F5" s="121"/>
    </row>
    <row r="6" spans="1:7" ht="20.25">
      <c r="A6" s="264"/>
      <c r="B6" s="123"/>
      <c r="C6" s="124"/>
      <c r="D6" s="123"/>
      <c r="E6" s="124"/>
      <c r="F6" s="121"/>
    </row>
    <row r="7" spans="1:7" ht="15">
      <c r="A7" s="351" t="s">
        <v>145</v>
      </c>
      <c r="B7" s="125"/>
      <c r="C7" s="131"/>
      <c r="D7" s="125"/>
      <c r="E7" s="131"/>
      <c r="F7" s="267"/>
    </row>
    <row r="8" spans="1:7" ht="15">
      <c r="A8" s="352" t="s">
        <v>146</v>
      </c>
      <c r="B8" s="257"/>
      <c r="C8" s="185">
        <v>1002450</v>
      </c>
      <c r="D8" s="125"/>
      <c r="E8" s="185">
        <v>963409</v>
      </c>
      <c r="F8" s="185"/>
      <c r="G8" s="126"/>
    </row>
    <row r="9" spans="1:7" ht="15">
      <c r="A9" s="352" t="s">
        <v>147</v>
      </c>
      <c r="B9" s="257"/>
      <c r="C9" s="185">
        <v>-786997</v>
      </c>
      <c r="D9" s="125"/>
      <c r="E9" s="185">
        <v>-774750</v>
      </c>
      <c r="F9" s="185"/>
      <c r="G9" s="126"/>
    </row>
    <row r="10" spans="1:7" ht="15">
      <c r="A10" s="352" t="s">
        <v>148</v>
      </c>
      <c r="B10" s="257"/>
      <c r="C10" s="185">
        <v>-76275</v>
      </c>
      <c r="D10" s="125"/>
      <c r="E10" s="185">
        <v>-76081</v>
      </c>
      <c r="F10" s="185"/>
      <c r="G10" s="126"/>
    </row>
    <row r="11" spans="1:7" s="127" customFormat="1" ht="15">
      <c r="A11" s="352" t="s">
        <v>149</v>
      </c>
      <c r="B11" s="257"/>
      <c r="C11" s="185">
        <v>-62297</v>
      </c>
      <c r="D11" s="125"/>
      <c r="E11" s="185">
        <v>-58627</v>
      </c>
      <c r="F11" s="185"/>
      <c r="G11" s="126"/>
    </row>
    <row r="12" spans="1:7" s="127" customFormat="1" ht="15">
      <c r="A12" s="352" t="s">
        <v>150</v>
      </c>
      <c r="B12" s="257"/>
      <c r="C12" s="185">
        <v>5889</v>
      </c>
      <c r="D12" s="125"/>
      <c r="E12" s="185">
        <v>5406</v>
      </c>
      <c r="F12" s="185"/>
      <c r="G12" s="126"/>
    </row>
    <row r="13" spans="1:7" s="127" customFormat="1" ht="15">
      <c r="A13" s="352" t="s">
        <v>151</v>
      </c>
      <c r="B13" s="257"/>
      <c r="C13" s="185">
        <v>-3287</v>
      </c>
      <c r="D13" s="125"/>
      <c r="E13" s="185">
        <v>-8005</v>
      </c>
      <c r="F13" s="185"/>
      <c r="G13" s="126"/>
    </row>
    <row r="14" spans="1:7" s="127" customFormat="1" ht="15">
      <c r="A14" s="352" t="s">
        <v>152</v>
      </c>
      <c r="B14" s="257"/>
      <c r="C14" s="185">
        <v>15</v>
      </c>
      <c r="D14" s="125"/>
      <c r="E14" s="185">
        <v>0</v>
      </c>
      <c r="F14" s="185"/>
      <c r="G14" s="126"/>
    </row>
    <row r="15" spans="1:7" s="127" customFormat="1" ht="15">
      <c r="A15" s="353" t="s">
        <v>153</v>
      </c>
      <c r="B15" s="257"/>
      <c r="C15" s="269">
        <v>-7537</v>
      </c>
      <c r="D15" s="125"/>
      <c r="E15" s="269">
        <v>-7704</v>
      </c>
      <c r="F15" s="185"/>
      <c r="G15" s="126"/>
    </row>
    <row r="16" spans="1:7" s="127" customFormat="1" ht="15">
      <c r="A16" s="352" t="s">
        <v>154</v>
      </c>
      <c r="B16" s="257"/>
      <c r="C16" s="185">
        <v>-1926</v>
      </c>
      <c r="D16" s="125"/>
      <c r="E16" s="185">
        <v>-3425</v>
      </c>
      <c r="F16" s="185"/>
      <c r="G16" s="126"/>
    </row>
    <row r="17" spans="1:10" ht="15">
      <c r="A17" s="352" t="s">
        <v>155</v>
      </c>
      <c r="B17" s="257"/>
      <c r="C17" s="185">
        <v>-2725</v>
      </c>
      <c r="D17" s="125"/>
      <c r="E17" s="185">
        <v>-2570</v>
      </c>
      <c r="F17" s="185"/>
      <c r="G17" s="126"/>
      <c r="H17" s="270"/>
      <c r="I17" s="270"/>
      <c r="J17" s="270"/>
    </row>
    <row r="18" spans="1:10" s="127" customFormat="1" ht="15">
      <c r="A18" s="351" t="s">
        <v>156</v>
      </c>
      <c r="B18" s="125"/>
      <c r="C18" s="128">
        <f>SUM(C8:C17)</f>
        <v>67310</v>
      </c>
      <c r="D18" s="125"/>
      <c r="E18" s="128">
        <f>SUM(E8:E17)</f>
        <v>37653</v>
      </c>
      <c r="F18" s="271"/>
    </row>
    <row r="19" spans="1:10" s="127" customFormat="1" ht="15">
      <c r="A19" s="266"/>
      <c r="B19" s="125"/>
      <c r="C19" s="131"/>
      <c r="D19" s="125"/>
      <c r="E19" s="131"/>
      <c r="F19" s="267"/>
    </row>
    <row r="20" spans="1:10" s="127" customFormat="1" ht="15">
      <c r="A20" s="351" t="s">
        <v>157</v>
      </c>
      <c r="B20" s="125"/>
      <c r="C20" s="131"/>
      <c r="D20" s="125"/>
      <c r="E20" s="131"/>
      <c r="F20" s="267"/>
    </row>
    <row r="21" spans="1:10" ht="15">
      <c r="A21" s="352" t="s">
        <v>158</v>
      </c>
      <c r="B21" s="257"/>
      <c r="C21" s="185">
        <v>-17792</v>
      </c>
      <c r="D21" s="125"/>
      <c r="E21" s="185">
        <v>-23737</v>
      </c>
      <c r="F21" s="271"/>
      <c r="G21" s="126"/>
    </row>
    <row r="22" spans="1:10" ht="15">
      <c r="A22" s="352" t="s">
        <v>159</v>
      </c>
      <c r="B22" s="326"/>
      <c r="C22" s="185">
        <v>439</v>
      </c>
      <c r="D22" s="125"/>
      <c r="E22" s="185">
        <v>4106</v>
      </c>
      <c r="F22" s="271"/>
      <c r="G22" s="126"/>
    </row>
    <row r="23" spans="1:10" ht="15">
      <c r="A23" s="352" t="s">
        <v>160</v>
      </c>
      <c r="B23" s="257"/>
      <c r="C23" s="185">
        <v>-4794</v>
      </c>
      <c r="D23" s="125"/>
      <c r="E23" s="185">
        <v>-2336</v>
      </c>
      <c r="F23" s="271"/>
      <c r="G23" s="126"/>
    </row>
    <row r="24" spans="1:10" ht="15">
      <c r="A24" s="268" t="s">
        <v>161</v>
      </c>
      <c r="B24" s="257"/>
      <c r="C24" s="185">
        <v>0</v>
      </c>
      <c r="D24" s="125"/>
      <c r="E24" s="185">
        <v>-1005</v>
      </c>
      <c r="F24" s="271"/>
      <c r="G24" s="126"/>
    </row>
    <row r="25" spans="1:10" ht="15">
      <c r="A25" s="352" t="s">
        <v>162</v>
      </c>
      <c r="B25" s="257"/>
      <c r="C25" s="185">
        <v>-2109</v>
      </c>
      <c r="D25" s="125"/>
      <c r="E25" s="185">
        <v>-2886</v>
      </c>
      <c r="F25" s="271"/>
      <c r="G25" s="126"/>
    </row>
    <row r="26" spans="1:10" ht="15">
      <c r="A26" s="352" t="s">
        <v>163</v>
      </c>
      <c r="B26" s="257"/>
      <c r="C26" s="185">
        <v>581</v>
      </c>
      <c r="D26" s="125"/>
      <c r="E26" s="185">
        <v>482</v>
      </c>
      <c r="F26" s="271"/>
      <c r="G26" s="126"/>
    </row>
    <row r="27" spans="1:10" ht="15">
      <c r="A27" s="352" t="s">
        <v>164</v>
      </c>
      <c r="B27" s="257"/>
      <c r="C27" s="185">
        <v>8</v>
      </c>
      <c r="D27" s="125"/>
      <c r="E27" s="185">
        <v>59</v>
      </c>
      <c r="F27" s="271"/>
      <c r="G27" s="126"/>
    </row>
    <row r="28" spans="1:10" ht="15">
      <c r="A28" s="352" t="s">
        <v>165</v>
      </c>
      <c r="B28" s="272">
        <v>43.1</v>
      </c>
      <c r="C28" s="269">
        <f>-21006+5402</f>
        <v>-15604</v>
      </c>
      <c r="D28" s="272"/>
      <c r="E28" s="269">
        <v>-7</v>
      </c>
      <c r="F28" s="271"/>
      <c r="G28" s="126"/>
    </row>
    <row r="29" spans="1:10" ht="13.5" customHeight="1">
      <c r="A29" s="354" t="s">
        <v>166</v>
      </c>
      <c r="B29" s="272">
        <v>44.1</v>
      </c>
      <c r="C29" s="269">
        <v>3275</v>
      </c>
      <c r="D29" s="272"/>
      <c r="E29" s="269">
        <v>370</v>
      </c>
      <c r="F29" s="271"/>
      <c r="G29" s="126"/>
    </row>
    <row r="30" spans="1:10" ht="15">
      <c r="A30" s="354" t="s">
        <v>167</v>
      </c>
      <c r="B30" s="272">
        <v>19</v>
      </c>
      <c r="C30" s="269">
        <f>-2733-5402</f>
        <v>-8135</v>
      </c>
      <c r="D30" s="272"/>
      <c r="E30" s="269">
        <v>-4854</v>
      </c>
      <c r="F30" s="271"/>
      <c r="G30" s="126"/>
    </row>
    <row r="31" spans="1:10" ht="15">
      <c r="A31" s="352" t="s">
        <v>168</v>
      </c>
      <c r="B31" s="272" t="s">
        <v>30</v>
      </c>
      <c r="C31" s="269">
        <v>-2826</v>
      </c>
      <c r="D31" s="272"/>
      <c r="E31" s="269">
        <v>5158</v>
      </c>
      <c r="F31" s="271"/>
      <c r="G31" s="126"/>
    </row>
    <row r="32" spans="1:10" ht="15">
      <c r="A32" s="355" t="s">
        <v>169</v>
      </c>
      <c r="B32" s="257"/>
      <c r="C32" s="185">
        <v>-13390</v>
      </c>
      <c r="D32" s="125"/>
      <c r="E32" s="185">
        <v>-18635</v>
      </c>
      <c r="F32" s="271"/>
      <c r="G32" s="126"/>
    </row>
    <row r="33" spans="1:7" ht="15">
      <c r="A33" s="353" t="s">
        <v>170</v>
      </c>
      <c r="B33" s="257"/>
      <c r="C33" s="185">
        <v>25902</v>
      </c>
      <c r="D33" s="125"/>
      <c r="E33" s="185">
        <v>12305</v>
      </c>
      <c r="F33" s="271"/>
      <c r="G33" s="126"/>
    </row>
    <row r="34" spans="1:7" ht="15">
      <c r="A34" s="355" t="s">
        <v>171</v>
      </c>
      <c r="B34" s="257"/>
      <c r="C34" s="185">
        <v>-3215</v>
      </c>
      <c r="D34" s="125"/>
      <c r="E34" s="185">
        <v>-1025</v>
      </c>
      <c r="F34" s="271"/>
      <c r="G34" s="126"/>
    </row>
    <row r="35" spans="1:7" ht="15">
      <c r="A35" s="353" t="s">
        <v>172</v>
      </c>
      <c r="B35" s="257"/>
      <c r="C35" s="255">
        <v>1965</v>
      </c>
      <c r="D35" s="125"/>
      <c r="E35" s="255">
        <v>864</v>
      </c>
      <c r="F35" s="271"/>
      <c r="G35" s="126"/>
    </row>
    <row r="36" spans="1:7" ht="15">
      <c r="A36" s="352" t="s">
        <v>173</v>
      </c>
      <c r="B36" s="257"/>
      <c r="C36" s="185">
        <v>2796</v>
      </c>
      <c r="D36" s="125"/>
      <c r="E36" s="185">
        <v>3715</v>
      </c>
      <c r="F36" s="271"/>
      <c r="G36" s="126"/>
    </row>
    <row r="37" spans="1:7" ht="15">
      <c r="A37" s="356" t="s">
        <v>174</v>
      </c>
      <c r="B37" s="273"/>
      <c r="C37" s="128">
        <f>SUM(C21:C36)</f>
        <v>-32899</v>
      </c>
      <c r="D37" s="125"/>
      <c r="E37" s="128">
        <f>SUM(E21:E36)</f>
        <v>-27426</v>
      </c>
      <c r="F37" s="274"/>
    </row>
    <row r="38" spans="1:7" ht="15">
      <c r="A38" s="268"/>
      <c r="B38" s="125"/>
      <c r="C38" s="131"/>
      <c r="D38" s="125"/>
      <c r="E38" s="131"/>
      <c r="F38" s="267"/>
    </row>
    <row r="39" spans="1:7" ht="15">
      <c r="A39" s="357" t="s">
        <v>175</v>
      </c>
      <c r="B39" s="125"/>
      <c r="C39" s="275"/>
      <c r="D39" s="125"/>
      <c r="E39" s="275"/>
      <c r="F39" s="274"/>
    </row>
    <row r="40" spans="1:7" ht="15">
      <c r="A40" s="353" t="s">
        <v>176</v>
      </c>
      <c r="B40" s="257"/>
      <c r="C40" s="185">
        <v>23059</v>
      </c>
      <c r="D40" s="125"/>
      <c r="E40" s="185">
        <v>22739</v>
      </c>
      <c r="F40" s="271"/>
      <c r="G40" s="126"/>
    </row>
    <row r="41" spans="1:7" ht="15">
      <c r="A41" s="353" t="s">
        <v>177</v>
      </c>
      <c r="B41" s="257"/>
      <c r="C41" s="185">
        <v>-49397</v>
      </c>
      <c r="D41" s="125"/>
      <c r="E41" s="185">
        <v>-14624</v>
      </c>
      <c r="F41" s="271"/>
      <c r="G41" s="126"/>
    </row>
    <row r="42" spans="1:7" ht="15">
      <c r="A42" s="353" t="s">
        <v>178</v>
      </c>
      <c r="B42" s="257"/>
      <c r="C42" s="185">
        <v>4993</v>
      </c>
      <c r="D42" s="125"/>
      <c r="E42" s="185">
        <v>4106</v>
      </c>
      <c r="F42" s="271"/>
      <c r="G42" s="126"/>
    </row>
    <row r="43" spans="1:7" ht="15">
      <c r="A43" s="353" t="s">
        <v>179</v>
      </c>
      <c r="B43" s="257"/>
      <c r="C43" s="185">
        <v>-13003</v>
      </c>
      <c r="D43" s="125"/>
      <c r="E43" s="185">
        <v>-10160</v>
      </c>
      <c r="F43" s="271"/>
      <c r="G43" s="126"/>
    </row>
    <row r="44" spans="1:7" ht="15">
      <c r="A44" s="352" t="s">
        <v>180</v>
      </c>
      <c r="B44" s="257"/>
      <c r="C44" s="185">
        <v>590</v>
      </c>
      <c r="D44" s="125"/>
      <c r="E44" s="185">
        <v>483</v>
      </c>
      <c r="F44" s="271"/>
      <c r="G44" s="126"/>
    </row>
    <row r="45" spans="1:7" ht="15">
      <c r="A45" s="268" t="s">
        <v>181</v>
      </c>
      <c r="B45" s="257"/>
      <c r="C45" s="185">
        <v>-311</v>
      </c>
      <c r="D45" s="125"/>
      <c r="E45" s="185">
        <v>-710</v>
      </c>
      <c r="F45" s="271"/>
      <c r="G45" s="126"/>
    </row>
    <row r="46" spans="1:7" ht="16.5" customHeight="1">
      <c r="A46" s="358" t="s">
        <v>182</v>
      </c>
      <c r="B46" s="257"/>
      <c r="C46" s="269">
        <v>-1916</v>
      </c>
      <c r="D46" s="125"/>
      <c r="E46" s="269">
        <v>-2043</v>
      </c>
      <c r="F46" s="271"/>
      <c r="G46" s="126"/>
    </row>
    <row r="47" spans="1:7" s="127" customFormat="1" ht="15">
      <c r="A47" s="352" t="s">
        <v>183</v>
      </c>
      <c r="B47" s="257"/>
      <c r="C47" s="185">
        <v>-1865</v>
      </c>
      <c r="D47" s="125"/>
      <c r="E47" s="185">
        <v>-1287</v>
      </c>
      <c r="F47" s="271"/>
      <c r="G47" s="126"/>
    </row>
    <row r="48" spans="1:7" s="127" customFormat="1" ht="15">
      <c r="A48" s="352" t="s">
        <v>184</v>
      </c>
      <c r="B48" s="257"/>
      <c r="C48" s="185"/>
      <c r="D48" s="125"/>
      <c r="E48" s="185" t="s">
        <v>27</v>
      </c>
      <c r="F48" s="271"/>
      <c r="G48" s="126"/>
    </row>
    <row r="49" spans="1:7" ht="15">
      <c r="A49" s="352" t="s">
        <v>185</v>
      </c>
      <c r="B49" s="257"/>
      <c r="C49" s="185">
        <v>-448</v>
      </c>
      <c r="D49" s="125"/>
      <c r="E49" s="185">
        <v>-1264</v>
      </c>
      <c r="F49" s="271"/>
      <c r="G49" s="126"/>
    </row>
    <row r="50" spans="1:7" ht="15">
      <c r="A50" s="352" t="s">
        <v>186</v>
      </c>
      <c r="B50" s="257"/>
      <c r="C50" s="185">
        <v>0</v>
      </c>
      <c r="D50" s="125"/>
      <c r="E50" s="185">
        <v>2784</v>
      </c>
      <c r="F50" s="271"/>
      <c r="G50" s="126"/>
    </row>
    <row r="51" spans="1:7" ht="15">
      <c r="A51" s="359" t="s">
        <v>187</v>
      </c>
      <c r="B51" s="257"/>
      <c r="C51" s="185">
        <v>-3983</v>
      </c>
      <c r="D51" s="125"/>
      <c r="E51" s="185">
        <v>-11769</v>
      </c>
      <c r="F51" s="271"/>
      <c r="G51" s="126"/>
    </row>
    <row r="52" spans="1:7" ht="15">
      <c r="A52" s="277" t="s">
        <v>188</v>
      </c>
      <c r="B52" s="257"/>
      <c r="C52" s="185"/>
      <c r="D52" s="125"/>
      <c r="E52" s="185">
        <v>210</v>
      </c>
      <c r="F52" s="271"/>
      <c r="G52" s="126"/>
    </row>
    <row r="53" spans="1:7" ht="15">
      <c r="A53" s="360" t="s">
        <v>133</v>
      </c>
      <c r="B53" s="257"/>
      <c r="C53" s="185">
        <v>5685</v>
      </c>
      <c r="D53" s="125"/>
      <c r="E53" s="185"/>
      <c r="F53" s="271"/>
      <c r="G53" s="126"/>
    </row>
    <row r="54" spans="1:7" ht="15">
      <c r="A54" s="356" t="s">
        <v>189</v>
      </c>
      <c r="B54" s="125"/>
      <c r="C54" s="128">
        <f>SUM(C40:C53)</f>
        <v>-36596</v>
      </c>
      <c r="D54" s="125"/>
      <c r="E54" s="128">
        <f>SUM(E40:E52)</f>
        <v>-11535</v>
      </c>
      <c r="F54" s="279"/>
    </row>
    <row r="55" spans="1:7" ht="7.5" customHeight="1">
      <c r="A55" s="278"/>
      <c r="B55" s="125"/>
      <c r="C55" s="194"/>
      <c r="D55" s="125"/>
      <c r="E55" s="194"/>
      <c r="F55" s="279"/>
    </row>
    <row r="56" spans="1:7" s="127" customFormat="1" ht="15.75" customHeight="1">
      <c r="A56" s="370" t="s">
        <v>190</v>
      </c>
      <c r="B56" s="125"/>
      <c r="C56" s="129">
        <f>C18+C37+C54</f>
        <v>-2185</v>
      </c>
      <c r="D56" s="125"/>
      <c r="E56" s="129">
        <f>E18+E37+E54</f>
        <v>-1308</v>
      </c>
      <c r="F56" s="279"/>
      <c r="G56" s="281"/>
    </row>
    <row r="57" spans="1:7" s="127" customFormat="1" ht="9.75" customHeight="1">
      <c r="A57" s="276"/>
      <c r="B57" s="125"/>
      <c r="C57" s="131"/>
      <c r="D57" s="125"/>
      <c r="E57" s="131"/>
      <c r="F57" s="280"/>
    </row>
    <row r="58" spans="1:7" ht="15">
      <c r="A58" s="361" t="s">
        <v>191</v>
      </c>
      <c r="B58" s="125"/>
      <c r="C58" s="185">
        <v>25299</v>
      </c>
      <c r="D58" s="125"/>
      <c r="E58" s="185">
        <v>26607</v>
      </c>
      <c r="F58" s="282"/>
    </row>
    <row r="59" spans="1:7" ht="9" customHeight="1">
      <c r="A59" s="359"/>
      <c r="B59" s="125"/>
      <c r="C59" s="282"/>
      <c r="D59" s="125"/>
      <c r="E59" s="282"/>
      <c r="F59" s="280"/>
    </row>
    <row r="60" spans="1:7" thickBot="1">
      <c r="A60" s="362" t="s">
        <v>192</v>
      </c>
      <c r="B60" s="125">
        <f>+SFP!C24</f>
        <v>27</v>
      </c>
      <c r="C60" s="130">
        <f>C58+C56</f>
        <v>23114</v>
      </c>
      <c r="D60" s="125"/>
      <c r="E60" s="130">
        <f>E58+E56</f>
        <v>25299</v>
      </c>
      <c r="F60" s="283"/>
    </row>
    <row r="61" spans="1:7" ht="16.5" thickTop="1">
      <c r="A61" s="256"/>
      <c r="B61" s="125"/>
      <c r="C61" s="285"/>
      <c r="D61" s="125"/>
      <c r="E61" s="285"/>
    </row>
    <row r="62" spans="1:7" ht="15">
      <c r="A62" s="396" t="str">
        <f>+SCI!A61</f>
        <v>The accompanying notes on pages 5 to 133 form an integral part of the consolidated financial statements.</v>
      </c>
      <c r="B62" s="125"/>
      <c r="C62" s="257"/>
      <c r="D62" s="125"/>
      <c r="E62" s="125"/>
    </row>
    <row r="63" spans="1:7" ht="15">
      <c r="A63" s="284"/>
      <c r="B63" s="125"/>
      <c r="C63" s="257"/>
      <c r="D63" s="125"/>
      <c r="E63" s="125"/>
    </row>
    <row r="64" spans="1:7" s="22" customFormat="1" ht="15">
      <c r="A64" s="63" t="s">
        <v>100</v>
      </c>
      <c r="B64" s="28"/>
      <c r="C64" s="28"/>
      <c r="D64" s="28"/>
      <c r="E64" s="338"/>
      <c r="F64" s="338"/>
    </row>
    <row r="65" spans="1:10" s="22" customFormat="1" ht="15">
      <c r="A65" s="64" t="s">
        <v>33</v>
      </c>
      <c r="B65" s="28"/>
      <c r="C65" s="28"/>
      <c r="D65" s="28"/>
      <c r="E65" s="338"/>
      <c r="F65" s="338"/>
    </row>
    <row r="66" spans="1:10" s="22" customFormat="1" ht="15">
      <c r="A66" s="70"/>
      <c r="B66" s="329"/>
      <c r="C66" s="329"/>
      <c r="D66" s="329"/>
      <c r="E66" s="329"/>
      <c r="F66" s="329"/>
      <c r="G66" s="70"/>
      <c r="H66" s="70"/>
      <c r="I66" s="70"/>
      <c r="J66" s="70"/>
    </row>
    <row r="67" spans="1:10" s="22" customFormat="1" ht="15">
      <c r="A67" s="63" t="s">
        <v>101</v>
      </c>
      <c r="B67" s="28"/>
      <c r="C67" s="28"/>
      <c r="D67" s="28"/>
      <c r="E67" s="338"/>
      <c r="F67" s="338"/>
    </row>
    <row r="68" spans="1:10" s="22" customFormat="1" ht="15">
      <c r="A68" s="64" t="s">
        <v>40</v>
      </c>
      <c r="B68" s="28"/>
      <c r="C68" s="28"/>
      <c r="D68" s="28"/>
      <c r="E68" s="338"/>
      <c r="F68" s="338"/>
    </row>
    <row r="69" spans="1:10" s="22" customFormat="1" ht="15">
      <c r="A69" s="66"/>
      <c r="B69" s="28"/>
      <c r="C69" s="28"/>
      <c r="D69" s="28"/>
      <c r="E69" s="28"/>
      <c r="F69" s="28"/>
      <c r="G69" s="28"/>
    </row>
    <row r="70" spans="1:10" s="22" customFormat="1" ht="15">
      <c r="A70" s="67" t="s">
        <v>41</v>
      </c>
      <c r="B70" s="28"/>
      <c r="C70" s="28"/>
      <c r="D70" s="28"/>
      <c r="E70" s="28"/>
      <c r="F70" s="28"/>
      <c r="G70" s="28"/>
    </row>
    <row r="71" spans="1:10" s="22" customFormat="1" ht="15">
      <c r="A71" s="243" t="s">
        <v>44</v>
      </c>
      <c r="B71" s="28"/>
      <c r="C71" s="28"/>
      <c r="D71" s="28"/>
      <c r="E71" s="28"/>
      <c r="F71" s="28"/>
      <c r="G71" s="28"/>
    </row>
    <row r="72" spans="1:10">
      <c r="A72" s="369"/>
    </row>
    <row r="73" spans="1:10" ht="15">
      <c r="A73" s="134"/>
    </row>
    <row r="74" spans="1:10" ht="15">
      <c r="A74" s="270"/>
    </row>
    <row r="75" spans="1:10" ht="15">
      <c r="A75" s="135"/>
    </row>
    <row r="76" spans="1:10" ht="15">
      <c r="A76" s="135"/>
    </row>
  </sheetData>
  <pageMargins left="0.65" right="0.41" top="0.51181102362204722" bottom="0.48" header="0.31496062992125984" footer="0.32"/>
  <pageSetup paperSize="9" scale="71" firstPageNumber="3" orientation="portrait" blackAndWhite="1" useFirstPageNumber="1" horizontalDpi="300" verticalDpi="300" r:id="rId1"/>
  <headerFooter alignWithMargins="0">
    <oddFooter>&amp;C&amp;"Times New Roman,Italic"This is a translation from Bulgarian of the consolidated financial statements of Sopharma Group for year 2015.&amp;R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W115"/>
  <sheetViews>
    <sheetView tabSelected="1" view="pageBreakPreview" topLeftCell="A68" zoomScale="70" zoomScaleNormal="70" zoomScaleSheetLayoutView="70" workbookViewId="0">
      <selection activeCell="M98" sqref="M98"/>
    </sheetView>
  </sheetViews>
  <sheetFormatPr defaultRowHeight="15"/>
  <cols>
    <col min="1" max="1" width="74.140625" style="140" customWidth="1"/>
    <col min="2" max="2" width="11.5703125" style="140" customWidth="1"/>
    <col min="3" max="3" width="13.85546875" style="140" customWidth="1"/>
    <col min="4" max="4" width="1" style="140" customWidth="1"/>
    <col min="5" max="5" width="13.42578125" style="140" customWidth="1"/>
    <col min="6" max="6" width="0.85546875" style="140" customWidth="1"/>
    <col min="7" max="7" width="13.5703125" style="140" customWidth="1"/>
    <col min="8" max="8" width="1" style="140" customWidth="1"/>
    <col min="9" max="9" width="15.85546875" style="140" customWidth="1"/>
    <col min="10" max="10" width="1" style="140" customWidth="1"/>
    <col min="11" max="11" width="17.5703125" style="140" customWidth="1"/>
    <col min="12" max="12" width="0.5703125" style="140" customWidth="1"/>
    <col min="13" max="13" width="20.28515625" style="140" customWidth="1"/>
    <col min="14" max="14" width="0.85546875" style="140" customWidth="1"/>
    <col min="15" max="15" width="19.7109375" style="140" customWidth="1"/>
    <col min="16" max="16" width="1.42578125" style="140" customWidth="1"/>
    <col min="17" max="17" width="13.7109375" style="140" customWidth="1"/>
    <col min="18" max="18" width="1.42578125" style="140" customWidth="1"/>
    <col min="19" max="19" width="20.42578125" style="141" customWidth="1"/>
    <col min="20" max="20" width="1.42578125" style="140" customWidth="1"/>
    <col min="21" max="21" width="18.85546875" style="140" customWidth="1"/>
    <col min="22" max="22" width="11.7109375" style="140" bestFit="1" customWidth="1"/>
    <col min="23" max="23" width="10.85546875" style="140" customWidth="1"/>
    <col min="24" max="25" width="9.85546875" style="140" bestFit="1" customWidth="1"/>
    <col min="26" max="16384" width="9.140625" style="140"/>
  </cols>
  <sheetData>
    <row r="1" spans="1:22" ht="18" customHeight="1">
      <c r="A1" s="137" t="str">
        <f>'Cover '!A1</f>
        <v>SOPHARMA GROUP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8"/>
      <c r="S1" s="139"/>
      <c r="T1" s="138"/>
      <c r="U1" s="138"/>
    </row>
    <row r="2" spans="1:22" ht="18" customHeight="1">
      <c r="A2" s="386" t="s">
        <v>64</v>
      </c>
      <c r="B2" s="386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  <c r="Q2" s="387"/>
    </row>
    <row r="3" spans="1:22" ht="18" customHeight="1">
      <c r="A3" s="322" t="str">
        <f>SCI!A3</f>
        <v>for the year ended 31 December 2015</v>
      </c>
      <c r="B3" s="120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U3" s="143"/>
    </row>
    <row r="4" spans="1:22" ht="42" customHeight="1">
      <c r="A4" s="286"/>
      <c r="B4" s="287"/>
      <c r="C4" s="388" t="s">
        <v>199</v>
      </c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  <c r="Q4" s="388"/>
      <c r="R4" s="287"/>
      <c r="S4" s="363" t="s">
        <v>202</v>
      </c>
      <c r="T4" s="287"/>
      <c r="U4" s="363" t="s">
        <v>203</v>
      </c>
    </row>
    <row r="5" spans="1:22" s="146" customFormat="1" ht="15" customHeight="1">
      <c r="A5" s="389"/>
      <c r="B5" s="238" t="s">
        <v>68</v>
      </c>
      <c r="C5" s="391" t="s">
        <v>193</v>
      </c>
      <c r="D5" s="239"/>
      <c r="E5" s="391" t="s">
        <v>194</v>
      </c>
      <c r="F5" s="239"/>
      <c r="G5" s="391" t="s">
        <v>195</v>
      </c>
      <c r="H5" s="239"/>
      <c r="I5" s="391" t="s">
        <v>196</v>
      </c>
      <c r="J5" s="240"/>
      <c r="K5" s="391" t="s">
        <v>197</v>
      </c>
      <c r="L5" s="240"/>
      <c r="M5" s="393" t="s">
        <v>198</v>
      </c>
      <c r="N5" s="239"/>
      <c r="O5" s="384" t="s">
        <v>200</v>
      </c>
      <c r="P5" s="239"/>
      <c r="Q5" s="384" t="s">
        <v>201</v>
      </c>
      <c r="R5" s="144"/>
      <c r="S5" s="145"/>
      <c r="T5" s="144"/>
      <c r="U5" s="144"/>
    </row>
    <row r="6" spans="1:22" s="150" customFormat="1" ht="69" customHeight="1">
      <c r="A6" s="390"/>
      <c r="C6" s="392"/>
      <c r="D6" s="241"/>
      <c r="E6" s="392"/>
      <c r="F6" s="241"/>
      <c r="G6" s="392"/>
      <c r="H6" s="241"/>
      <c r="I6" s="392"/>
      <c r="J6" s="242"/>
      <c r="K6" s="392"/>
      <c r="L6" s="242"/>
      <c r="M6" s="394"/>
      <c r="N6" s="241"/>
      <c r="O6" s="385"/>
      <c r="P6" s="241"/>
      <c r="Q6" s="385"/>
      <c r="R6" s="147"/>
      <c r="S6" s="148"/>
      <c r="T6" s="149"/>
      <c r="U6" s="149"/>
    </row>
    <row r="7" spans="1:22" s="155" customFormat="1">
      <c r="A7" s="151"/>
      <c r="B7" s="151"/>
      <c r="C7" s="152" t="s">
        <v>1</v>
      </c>
      <c r="D7" s="152"/>
      <c r="E7" s="152" t="s">
        <v>1</v>
      </c>
      <c r="F7" s="152"/>
      <c r="G7" s="152" t="s">
        <v>1</v>
      </c>
      <c r="H7" s="152"/>
      <c r="I7" s="152" t="s">
        <v>1</v>
      </c>
      <c r="J7" s="152"/>
      <c r="K7" s="152" t="s">
        <v>1</v>
      </c>
      <c r="L7" s="152"/>
      <c r="M7" s="152" t="s">
        <v>1</v>
      </c>
      <c r="N7" s="152"/>
      <c r="O7" s="152" t="s">
        <v>1</v>
      </c>
      <c r="P7" s="152"/>
      <c r="Q7" s="152" t="s">
        <v>1</v>
      </c>
      <c r="R7" s="153"/>
      <c r="S7" s="154" t="s">
        <v>1</v>
      </c>
      <c r="T7" s="152"/>
      <c r="U7" s="152" t="s">
        <v>1</v>
      </c>
    </row>
    <row r="8" spans="1:22" s="150" customFormat="1" ht="12" customHeight="1">
      <c r="A8" s="156"/>
      <c r="B8" s="156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65"/>
      <c r="P8" s="157"/>
      <c r="Q8" s="157"/>
      <c r="S8" s="158"/>
    </row>
    <row r="9" spans="1:22" s="163" customFormat="1" ht="3.75" customHeight="1">
      <c r="A9" s="177"/>
      <c r="B9" s="170"/>
      <c r="C9" s="171"/>
      <c r="D9" s="167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2"/>
      <c r="S9" s="173"/>
      <c r="T9" s="174"/>
      <c r="U9" s="175"/>
    </row>
    <row r="10" spans="1:22" s="163" customFormat="1" hidden="1">
      <c r="A10" s="159" t="s">
        <v>24</v>
      </c>
      <c r="B10" s="178"/>
      <c r="C10" s="230">
        <f>'[1]SEQ 2014'!$C$37</f>
        <v>132000</v>
      </c>
      <c r="D10" s="160"/>
      <c r="E10" s="230">
        <v>-13594</v>
      </c>
      <c r="F10" s="160"/>
      <c r="G10" s="230">
        <v>25934</v>
      </c>
      <c r="H10" s="160"/>
      <c r="I10" s="230">
        <v>26395</v>
      </c>
      <c r="J10" s="161"/>
      <c r="K10" s="230">
        <v>1048</v>
      </c>
      <c r="L10" s="161"/>
      <c r="M10" s="230">
        <v>-3804</v>
      </c>
      <c r="N10" s="160"/>
      <c r="O10" s="230">
        <v>177617</v>
      </c>
      <c r="P10" s="160"/>
      <c r="Q10" s="230">
        <f>SUM(C10:O10)</f>
        <v>345596</v>
      </c>
      <c r="R10" s="162"/>
      <c r="S10" s="230">
        <v>45474</v>
      </c>
      <c r="U10" s="230">
        <f>+Q10+S10</f>
        <v>391070</v>
      </c>
      <c r="V10" s="187"/>
    </row>
    <row r="11" spans="1:22" s="163" customFormat="1" ht="7.5" hidden="1" customHeight="1">
      <c r="A11" s="159"/>
      <c r="B11" s="164"/>
      <c r="C11" s="161"/>
      <c r="D11" s="160"/>
      <c r="E11" s="160"/>
      <c r="F11" s="160"/>
      <c r="G11" s="161"/>
      <c r="H11" s="160"/>
      <c r="I11" s="161"/>
      <c r="J11" s="161"/>
      <c r="K11" s="161"/>
      <c r="L11" s="161"/>
      <c r="M11" s="161"/>
      <c r="N11" s="160"/>
      <c r="O11" s="161"/>
      <c r="P11" s="160"/>
      <c r="Q11" s="161"/>
      <c r="R11" s="162"/>
      <c r="S11" s="162"/>
      <c r="U11" s="180"/>
    </row>
    <row r="12" spans="1:22" s="163" customFormat="1" hidden="1">
      <c r="A12" s="231" t="s">
        <v>12</v>
      </c>
      <c r="B12" s="164">
        <v>3</v>
      </c>
      <c r="C12" s="211">
        <v>0</v>
      </c>
      <c r="D12" s="160"/>
      <c r="E12" s="211">
        <v>0</v>
      </c>
      <c r="F12" s="160"/>
      <c r="G12" s="211">
        <v>0</v>
      </c>
      <c r="H12" s="160"/>
      <c r="I12" s="211">
        <v>0</v>
      </c>
      <c r="J12" s="161"/>
      <c r="K12" s="211">
        <v>0</v>
      </c>
      <c r="L12" s="161"/>
      <c r="M12" s="211">
        <v>0</v>
      </c>
      <c r="N12" s="160"/>
      <c r="O12" s="167">
        <f>'[1]SEQ 2014'!$O$38</f>
        <v>1170</v>
      </c>
      <c r="P12" s="160"/>
      <c r="Q12" s="211">
        <f>SUM(C12:O12)</f>
        <v>1170</v>
      </c>
      <c r="R12" s="162"/>
      <c r="S12" s="211">
        <f>'[1]SEQ 2014'!$S$38</f>
        <v>0</v>
      </c>
      <c r="U12" s="211">
        <f>+Q12+S12</f>
        <v>1170</v>
      </c>
    </row>
    <row r="13" spans="1:22" s="163" customFormat="1" ht="6.75" hidden="1" customHeight="1">
      <c r="A13" s="231"/>
      <c r="B13" s="164"/>
      <c r="C13" s="161"/>
      <c r="D13" s="160"/>
      <c r="E13" s="160"/>
      <c r="F13" s="160"/>
      <c r="G13" s="161"/>
      <c r="H13" s="160"/>
      <c r="I13" s="161"/>
      <c r="J13" s="161"/>
      <c r="K13" s="161"/>
      <c r="L13" s="161"/>
      <c r="M13" s="161"/>
      <c r="N13" s="160"/>
      <c r="O13" s="161"/>
      <c r="P13" s="160"/>
      <c r="Q13" s="161"/>
      <c r="R13" s="162"/>
      <c r="S13" s="162"/>
      <c r="U13" s="180"/>
    </row>
    <row r="14" spans="1:22" s="163" customFormat="1" ht="15.75" hidden="1" thickBot="1">
      <c r="A14" s="159" t="s">
        <v>25</v>
      </c>
      <c r="B14" s="164"/>
      <c r="C14" s="179">
        <f>+C10+C12</f>
        <v>132000</v>
      </c>
      <c r="D14" s="160"/>
      <c r="E14" s="179">
        <f>+E10+E12</f>
        <v>-13594</v>
      </c>
      <c r="F14" s="160"/>
      <c r="G14" s="179">
        <f>+G10+G12</f>
        <v>25934</v>
      </c>
      <c r="H14" s="160"/>
      <c r="I14" s="179">
        <f>+I10+I12</f>
        <v>26395</v>
      </c>
      <c r="J14" s="161"/>
      <c r="K14" s="179">
        <f>+K10+K12</f>
        <v>1048</v>
      </c>
      <c r="L14" s="161"/>
      <c r="M14" s="179">
        <f>+M10+M12</f>
        <v>-3804</v>
      </c>
      <c r="N14" s="160"/>
      <c r="O14" s="179">
        <f>+O10+O12</f>
        <v>178787</v>
      </c>
      <c r="P14" s="160"/>
      <c r="Q14" s="179">
        <f>+Q10+Q12</f>
        <v>346766</v>
      </c>
      <c r="R14" s="162"/>
      <c r="S14" s="179">
        <f>+S10+S12</f>
        <v>45474</v>
      </c>
      <c r="U14" s="179">
        <f>+U10+U12</f>
        <v>392240</v>
      </c>
    </row>
    <row r="15" spans="1:22" s="163" customFormat="1" ht="8.25" hidden="1" customHeight="1" thickTop="1">
      <c r="A15" s="159"/>
      <c r="B15" s="164"/>
      <c r="C15" s="161"/>
      <c r="D15" s="160"/>
      <c r="E15" s="160"/>
      <c r="F15" s="160"/>
      <c r="G15" s="161"/>
      <c r="H15" s="160"/>
      <c r="I15" s="161"/>
      <c r="J15" s="161"/>
      <c r="K15" s="161"/>
      <c r="L15" s="161"/>
      <c r="M15" s="161"/>
      <c r="N15" s="160"/>
      <c r="O15" s="161"/>
      <c r="P15" s="160"/>
      <c r="Q15" s="161"/>
      <c r="R15" s="162"/>
      <c r="S15" s="162"/>
      <c r="U15" s="180"/>
    </row>
    <row r="16" spans="1:22" s="163" customFormat="1" ht="18.75" hidden="1" customHeight="1">
      <c r="A16" s="165" t="s">
        <v>21</v>
      </c>
      <c r="B16" s="164"/>
      <c r="C16" s="161"/>
      <c r="D16" s="160"/>
      <c r="E16" s="160"/>
      <c r="F16" s="160"/>
      <c r="G16" s="161"/>
      <c r="H16" s="160"/>
      <c r="I16" s="161"/>
      <c r="J16" s="161"/>
      <c r="K16" s="161"/>
      <c r="L16" s="161"/>
      <c r="M16" s="161"/>
      <c r="N16" s="160"/>
      <c r="O16" s="161"/>
      <c r="P16" s="160"/>
      <c r="Q16" s="161"/>
      <c r="R16" s="162"/>
      <c r="S16" s="162"/>
      <c r="U16" s="180"/>
    </row>
    <row r="17" spans="1:22" s="163" customFormat="1" hidden="1">
      <c r="A17" s="166" t="s">
        <v>2</v>
      </c>
      <c r="B17" s="164"/>
      <c r="C17" s="211">
        <v>0</v>
      </c>
      <c r="D17" s="211"/>
      <c r="E17" s="167">
        <v>-5401</v>
      </c>
      <c r="F17" s="211"/>
      <c r="G17" s="211">
        <v>0</v>
      </c>
      <c r="H17" s="211"/>
      <c r="I17" s="211">
        <v>0</v>
      </c>
      <c r="J17" s="211"/>
      <c r="K17" s="211">
        <v>0</v>
      </c>
      <c r="L17" s="211"/>
      <c r="M17" s="211">
        <v>0</v>
      </c>
      <c r="N17" s="211"/>
      <c r="O17" s="167">
        <v>-126</v>
      </c>
      <c r="P17" s="210"/>
      <c r="Q17" s="211">
        <f>SUM(C17:O17)</f>
        <v>-5527</v>
      </c>
      <c r="R17" s="201"/>
      <c r="S17" s="211">
        <v>0</v>
      </c>
      <c r="T17" s="201"/>
      <c r="U17" s="214">
        <f>+Q17+S17</f>
        <v>-5527</v>
      </c>
    </row>
    <row r="18" spans="1:22" s="163" customFormat="1" ht="6" hidden="1" customHeight="1">
      <c r="A18" s="166"/>
      <c r="B18" s="164"/>
      <c r="C18" s="202"/>
      <c r="D18" s="203"/>
      <c r="E18" s="203"/>
      <c r="F18" s="203"/>
      <c r="G18" s="209"/>
      <c r="H18" s="210"/>
      <c r="I18" s="209"/>
      <c r="J18" s="209"/>
      <c r="K18" s="209"/>
      <c r="L18" s="209"/>
      <c r="M18" s="209"/>
      <c r="N18" s="210"/>
      <c r="O18" s="209"/>
      <c r="P18" s="210"/>
      <c r="Q18" s="211"/>
      <c r="R18" s="201"/>
      <c r="S18" s="213"/>
      <c r="T18" s="201"/>
      <c r="U18" s="215"/>
    </row>
    <row r="19" spans="1:22" s="163" customFormat="1" hidden="1">
      <c r="A19" s="168" t="s">
        <v>3</v>
      </c>
      <c r="B19" s="164"/>
      <c r="C19" s="234">
        <f>+C20+C21</f>
        <v>0</v>
      </c>
      <c r="D19" s="224"/>
      <c r="E19" s="234">
        <f>+E20+E21</f>
        <v>0</v>
      </c>
      <c r="F19" s="210"/>
      <c r="G19" s="234">
        <f>+G20+G21</f>
        <v>4117</v>
      </c>
      <c r="H19" s="210"/>
      <c r="I19" s="234">
        <f>+I20+I21</f>
        <v>0</v>
      </c>
      <c r="J19" s="209"/>
      <c r="K19" s="234">
        <f>+K20+K21</f>
        <v>0</v>
      </c>
      <c r="L19" s="209"/>
      <c r="M19" s="234">
        <f>+M20+M21</f>
        <v>0</v>
      </c>
      <c r="N19" s="210"/>
      <c r="O19" s="234">
        <f>+O20+O21</f>
        <v>-13047</v>
      </c>
      <c r="P19" s="210"/>
      <c r="Q19" s="234">
        <f>+Q20+Q21</f>
        <v>-8930</v>
      </c>
      <c r="R19" s="201"/>
      <c r="S19" s="234">
        <f>+S20+S21</f>
        <v>0</v>
      </c>
      <c r="T19" s="201"/>
      <c r="U19" s="234">
        <f>+U20+U21</f>
        <v>-8930</v>
      </c>
    </row>
    <row r="20" spans="1:22" s="163" customFormat="1" hidden="1">
      <c r="A20" s="288" t="s">
        <v>4</v>
      </c>
      <c r="B20" s="164"/>
      <c r="C20" s="204">
        <v>0</v>
      </c>
      <c r="D20" s="203"/>
      <c r="E20" s="204">
        <v>0</v>
      </c>
      <c r="F20" s="203"/>
      <c r="G20" s="248">
        <v>4117</v>
      </c>
      <c r="H20" s="210"/>
      <c r="I20" s="211">
        <v>0</v>
      </c>
      <c r="J20" s="211"/>
      <c r="K20" s="211">
        <v>0</v>
      </c>
      <c r="L20" s="211"/>
      <c r="M20" s="211">
        <v>0</v>
      </c>
      <c r="N20" s="210"/>
      <c r="O20" s="248">
        <v>-4117</v>
      </c>
      <c r="P20" s="210"/>
      <c r="Q20" s="212">
        <f>SUM(C20:O20)</f>
        <v>0</v>
      </c>
      <c r="R20" s="217"/>
      <c r="S20" s="211">
        <v>0</v>
      </c>
      <c r="T20" s="217"/>
      <c r="U20" s="214">
        <f>+Q20+S20</f>
        <v>0</v>
      </c>
    </row>
    <row r="21" spans="1:22" s="163" customFormat="1" hidden="1">
      <c r="A21" s="288" t="s">
        <v>9</v>
      </c>
      <c r="B21" s="164"/>
      <c r="C21" s="211">
        <v>0</v>
      </c>
      <c r="D21" s="211"/>
      <c r="E21" s="211">
        <v>0</v>
      </c>
      <c r="F21" s="211"/>
      <c r="G21" s="211">
        <v>0</v>
      </c>
      <c r="H21" s="211"/>
      <c r="I21" s="211">
        <v>0</v>
      </c>
      <c r="J21" s="211"/>
      <c r="K21" s="211">
        <v>0</v>
      </c>
      <c r="L21" s="211"/>
      <c r="M21" s="211">
        <v>0</v>
      </c>
      <c r="N21" s="210"/>
      <c r="O21" s="248">
        <v>-8930</v>
      </c>
      <c r="P21" s="210"/>
      <c r="Q21" s="212">
        <f>SUM(C21:O21)</f>
        <v>-8930</v>
      </c>
      <c r="R21" s="217"/>
      <c r="S21" s="211">
        <v>0</v>
      </c>
      <c r="T21" s="217"/>
      <c r="U21" s="214">
        <f>+Q21+S21</f>
        <v>-8930</v>
      </c>
    </row>
    <row r="22" spans="1:22" s="163" customFormat="1" ht="9.75" hidden="1" customHeight="1">
      <c r="A22" s="169"/>
      <c r="B22" s="164"/>
      <c r="C22" s="204"/>
      <c r="D22" s="203"/>
      <c r="E22" s="204"/>
      <c r="F22" s="203"/>
      <c r="G22" s="209"/>
      <c r="H22" s="210"/>
      <c r="I22" s="209"/>
      <c r="J22" s="209"/>
      <c r="K22" s="209"/>
      <c r="L22" s="209"/>
      <c r="M22" s="209"/>
      <c r="N22" s="210"/>
      <c r="O22" s="209"/>
      <c r="P22" s="210"/>
      <c r="Q22" s="212"/>
      <c r="R22" s="217"/>
      <c r="S22" s="218"/>
      <c r="T22" s="217"/>
      <c r="U22" s="218"/>
    </row>
    <row r="23" spans="1:22" s="163" customFormat="1" ht="14.25" hidden="1" customHeight="1">
      <c r="A23" s="176" t="s">
        <v>5</v>
      </c>
      <c r="B23" s="164"/>
      <c r="C23" s="251">
        <v>0</v>
      </c>
      <c r="D23" s="224"/>
      <c r="E23" s="251">
        <v>0</v>
      </c>
      <c r="F23" s="224"/>
      <c r="G23" s="251">
        <v>0</v>
      </c>
      <c r="H23" s="224"/>
      <c r="I23" s="251">
        <v>0</v>
      </c>
      <c r="J23" s="224"/>
      <c r="K23" s="251">
        <v>0</v>
      </c>
      <c r="L23" s="224"/>
      <c r="M23" s="251">
        <v>0</v>
      </c>
      <c r="N23" s="224"/>
      <c r="O23" s="251">
        <f>SUM(O24:O28)</f>
        <v>-410</v>
      </c>
      <c r="P23" s="224"/>
      <c r="Q23" s="251">
        <f t="shared" ref="Q23:Q28" si="0">SUM(C23:O23)</f>
        <v>-410</v>
      </c>
      <c r="R23" s="216"/>
      <c r="S23" s="251">
        <f>SUM(S24:S28)</f>
        <v>5992</v>
      </c>
      <c r="T23" s="216"/>
      <c r="U23" s="234">
        <f t="shared" ref="U23:U28" si="1">+Q23+S23</f>
        <v>5582</v>
      </c>
    </row>
    <row r="24" spans="1:22" s="163" customFormat="1" hidden="1">
      <c r="A24" s="288" t="s">
        <v>11</v>
      </c>
      <c r="B24" s="298">
        <v>44</v>
      </c>
      <c r="C24" s="204">
        <v>0</v>
      </c>
      <c r="D24" s="207"/>
      <c r="E24" s="204">
        <v>0</v>
      </c>
      <c r="F24" s="207"/>
      <c r="G24" s="212">
        <v>0</v>
      </c>
      <c r="H24" s="212"/>
      <c r="I24" s="212">
        <v>0</v>
      </c>
      <c r="J24" s="219"/>
      <c r="K24" s="212">
        <v>0</v>
      </c>
      <c r="L24" s="219"/>
      <c r="M24" s="212">
        <v>0</v>
      </c>
      <c r="N24" s="212"/>
      <c r="O24" s="295">
        <v>-120</v>
      </c>
      <c r="P24" s="212"/>
      <c r="Q24" s="212">
        <f t="shared" si="0"/>
        <v>-120</v>
      </c>
      <c r="R24" s="220"/>
      <c r="S24" s="295">
        <v>131</v>
      </c>
      <c r="T24" s="220"/>
      <c r="U24" s="214">
        <f t="shared" si="1"/>
        <v>11</v>
      </c>
    </row>
    <row r="25" spans="1:22" s="163" customFormat="1" hidden="1">
      <c r="A25" s="288" t="s">
        <v>6</v>
      </c>
      <c r="B25" s="298"/>
      <c r="C25" s="204">
        <v>0</v>
      </c>
      <c r="D25" s="207"/>
      <c r="E25" s="204">
        <v>0</v>
      </c>
      <c r="F25" s="207"/>
      <c r="G25" s="212">
        <v>0</v>
      </c>
      <c r="H25" s="212"/>
      <c r="I25" s="212">
        <v>0</v>
      </c>
      <c r="J25" s="219"/>
      <c r="K25" s="212">
        <v>0</v>
      </c>
      <c r="L25" s="219"/>
      <c r="M25" s="212">
        <v>0</v>
      </c>
      <c r="N25" s="212"/>
      <c r="O25" s="295">
        <v>0</v>
      </c>
      <c r="P25" s="212"/>
      <c r="Q25" s="212">
        <f t="shared" si="0"/>
        <v>0</v>
      </c>
      <c r="R25" s="220"/>
      <c r="S25" s="295">
        <v>-1897</v>
      </c>
      <c r="T25" s="220"/>
      <c r="U25" s="214">
        <f t="shared" si="1"/>
        <v>-1897</v>
      </c>
    </row>
    <row r="26" spans="1:22" s="163" customFormat="1" hidden="1">
      <c r="A26" s="288" t="s">
        <v>10</v>
      </c>
      <c r="B26" s="298"/>
      <c r="C26" s="204">
        <v>0</v>
      </c>
      <c r="D26" s="207"/>
      <c r="E26" s="204">
        <v>0</v>
      </c>
      <c r="F26" s="207"/>
      <c r="G26" s="212">
        <v>0</v>
      </c>
      <c r="H26" s="212"/>
      <c r="I26" s="212">
        <v>0</v>
      </c>
      <c r="J26" s="219"/>
      <c r="K26" s="212">
        <v>0</v>
      </c>
      <c r="L26" s="219"/>
      <c r="M26" s="212">
        <v>0</v>
      </c>
      <c r="N26" s="212"/>
      <c r="O26" s="295">
        <v>0</v>
      </c>
      <c r="P26" s="212"/>
      <c r="Q26" s="212">
        <f t="shared" si="0"/>
        <v>0</v>
      </c>
      <c r="R26" s="220"/>
      <c r="S26" s="295">
        <v>4509</v>
      </c>
      <c r="T26" s="220"/>
      <c r="U26" s="214">
        <f t="shared" si="1"/>
        <v>4509</v>
      </c>
    </row>
    <row r="27" spans="1:22" s="163" customFormat="1" hidden="1">
      <c r="A27" s="288" t="s">
        <v>7</v>
      </c>
      <c r="B27" s="298">
        <v>44</v>
      </c>
      <c r="C27" s="204">
        <v>0</v>
      </c>
      <c r="D27" s="207"/>
      <c r="E27" s="204">
        <v>0</v>
      </c>
      <c r="F27" s="207"/>
      <c r="G27" s="212">
        <v>0</v>
      </c>
      <c r="H27" s="212"/>
      <c r="I27" s="212">
        <v>0</v>
      </c>
      <c r="J27" s="219"/>
      <c r="K27" s="212">
        <v>0</v>
      </c>
      <c r="L27" s="219"/>
      <c r="M27" s="212">
        <v>0</v>
      </c>
      <c r="N27" s="212"/>
      <c r="O27" s="295">
        <v>181</v>
      </c>
      <c r="P27" s="212"/>
      <c r="Q27" s="212">
        <f>SUM(C27:O27)</f>
        <v>181</v>
      </c>
      <c r="R27" s="220"/>
      <c r="S27" s="295">
        <v>-684</v>
      </c>
      <c r="T27" s="220"/>
      <c r="U27" s="214">
        <f t="shared" si="1"/>
        <v>-503</v>
      </c>
    </row>
    <row r="28" spans="1:22" s="163" customFormat="1" hidden="1">
      <c r="A28" s="288" t="s">
        <v>8</v>
      </c>
      <c r="B28" s="298">
        <v>45</v>
      </c>
      <c r="C28" s="204">
        <v>0</v>
      </c>
      <c r="D28" s="207"/>
      <c r="E28" s="204">
        <v>0</v>
      </c>
      <c r="F28" s="207"/>
      <c r="G28" s="212">
        <v>0</v>
      </c>
      <c r="H28" s="212"/>
      <c r="I28" s="212">
        <v>0</v>
      </c>
      <c r="J28" s="219"/>
      <c r="K28" s="212">
        <v>0</v>
      </c>
      <c r="L28" s="219"/>
      <c r="M28" s="212">
        <v>0</v>
      </c>
      <c r="N28" s="212"/>
      <c r="O28" s="295">
        <v>-471</v>
      </c>
      <c r="P28" s="212"/>
      <c r="Q28" s="212">
        <f t="shared" si="0"/>
        <v>-471</v>
      </c>
      <c r="R28" s="220"/>
      <c r="S28" s="295">
        <v>3933</v>
      </c>
      <c r="T28" s="220"/>
      <c r="U28" s="214">
        <f t="shared" si="1"/>
        <v>3462</v>
      </c>
    </row>
    <row r="29" spans="1:22" s="163" customFormat="1" hidden="1">
      <c r="A29" s="169"/>
      <c r="B29" s="298"/>
      <c r="C29" s="204"/>
      <c r="D29" s="207"/>
      <c r="E29" s="204"/>
      <c r="F29" s="207"/>
      <c r="G29" s="212"/>
      <c r="H29" s="212"/>
      <c r="I29" s="212"/>
      <c r="J29" s="219"/>
      <c r="K29" s="212"/>
      <c r="L29" s="219"/>
      <c r="M29" s="212"/>
      <c r="N29" s="212"/>
      <c r="O29" s="295"/>
      <c r="P29" s="212"/>
      <c r="Q29" s="212"/>
      <c r="R29" s="220"/>
      <c r="S29" s="295"/>
      <c r="T29" s="220"/>
      <c r="U29" s="214"/>
    </row>
    <row r="30" spans="1:22" s="309" customFormat="1" hidden="1">
      <c r="A30" s="300" t="s">
        <v>14</v>
      </c>
      <c r="B30" s="301"/>
      <c r="C30" s="302"/>
      <c r="D30" s="303"/>
      <c r="E30" s="302"/>
      <c r="F30" s="303"/>
      <c r="G30" s="304"/>
      <c r="H30" s="304"/>
      <c r="I30" s="304"/>
      <c r="J30" s="305"/>
      <c r="K30" s="304"/>
      <c r="L30" s="305"/>
      <c r="M30" s="304"/>
      <c r="N30" s="304"/>
      <c r="O30" s="306"/>
      <c r="P30" s="304"/>
      <c r="Q30" s="304"/>
      <c r="R30" s="307"/>
      <c r="S30" s="306"/>
      <c r="T30" s="307"/>
      <c r="U30" s="308"/>
      <c r="V30" s="163"/>
    </row>
    <row r="31" spans="1:22" s="309" customFormat="1" ht="30" hidden="1">
      <c r="A31" s="310" t="s">
        <v>18</v>
      </c>
      <c r="B31" s="301"/>
      <c r="C31" s="302">
        <v>0</v>
      </c>
      <c r="D31" s="303"/>
      <c r="E31" s="302">
        <v>0</v>
      </c>
      <c r="F31" s="303"/>
      <c r="G31" s="304">
        <v>0</v>
      </c>
      <c r="H31" s="304"/>
      <c r="I31" s="304">
        <v>0</v>
      </c>
      <c r="J31" s="305"/>
      <c r="K31" s="304">
        <v>0</v>
      </c>
      <c r="L31" s="305"/>
      <c r="M31" s="304">
        <v>0</v>
      </c>
      <c r="N31" s="304"/>
      <c r="O31" s="306">
        <v>0</v>
      </c>
      <c r="P31" s="304"/>
      <c r="Q31" s="304">
        <v>0</v>
      </c>
      <c r="R31" s="307"/>
      <c r="S31" s="306">
        <f>'[1]SEQ 2014'!$S$56</f>
        <v>173</v>
      </c>
      <c r="T31" s="307"/>
      <c r="U31" s="311">
        <f>S31+Q31</f>
        <v>173</v>
      </c>
      <c r="V31" s="163"/>
    </row>
    <row r="32" spans="1:22" s="163" customFormat="1" hidden="1">
      <c r="A32" s="169"/>
      <c r="B32" s="298"/>
      <c r="C32" s="204"/>
      <c r="D32" s="207"/>
      <c r="E32" s="204"/>
      <c r="F32" s="207"/>
      <c r="G32" s="212"/>
      <c r="H32" s="212"/>
      <c r="I32" s="212"/>
      <c r="J32" s="219"/>
      <c r="K32" s="212"/>
      <c r="L32" s="219"/>
      <c r="M32" s="212"/>
      <c r="N32" s="212"/>
      <c r="O32" s="295"/>
      <c r="P32" s="212"/>
      <c r="Q32" s="212"/>
      <c r="R32" s="220"/>
      <c r="S32" s="295"/>
      <c r="T32" s="220"/>
      <c r="U32" s="214"/>
    </row>
    <row r="33" spans="1:23" s="309" customFormat="1" hidden="1">
      <c r="A33" s="300" t="s">
        <v>22</v>
      </c>
      <c r="B33" s="301"/>
      <c r="C33" s="312">
        <v>0</v>
      </c>
      <c r="D33" s="313"/>
      <c r="E33" s="312">
        <v>0</v>
      </c>
      <c r="F33" s="313"/>
      <c r="G33" s="312">
        <v>0</v>
      </c>
      <c r="H33" s="313"/>
      <c r="I33" s="312">
        <v>0</v>
      </c>
      <c r="J33" s="313"/>
      <c r="K33" s="312">
        <v>0</v>
      </c>
      <c r="L33" s="313"/>
      <c r="M33" s="312">
        <v>0</v>
      </c>
      <c r="N33" s="304"/>
      <c r="O33" s="314">
        <f>O23+O31</f>
        <v>-410</v>
      </c>
      <c r="P33" s="304"/>
      <c r="Q33" s="315">
        <f>'[1]SEQ 2014'!$Q$58</f>
        <v>-410</v>
      </c>
      <c r="R33" s="307"/>
      <c r="S33" s="316">
        <f>'[1]SEQ 2014'!$S$58</f>
        <v>6165</v>
      </c>
      <c r="T33" s="307"/>
      <c r="U33" s="314">
        <f>U23+U31</f>
        <v>5755</v>
      </c>
      <c r="V33" s="163"/>
    </row>
    <row r="34" spans="1:23" s="309" customFormat="1" ht="30" hidden="1">
      <c r="A34" s="310" t="s">
        <v>18</v>
      </c>
      <c r="B34" s="301"/>
      <c r="C34" s="302">
        <v>0</v>
      </c>
      <c r="D34" s="303"/>
      <c r="E34" s="302">
        <v>0</v>
      </c>
      <c r="F34" s="303"/>
      <c r="G34" s="304">
        <v>0</v>
      </c>
      <c r="H34" s="304"/>
      <c r="I34" s="304">
        <v>0</v>
      </c>
      <c r="J34" s="305"/>
      <c r="K34" s="304">
        <v>0</v>
      </c>
      <c r="L34" s="305"/>
      <c r="M34" s="304">
        <v>0</v>
      </c>
      <c r="N34" s="304"/>
      <c r="O34" s="317">
        <f>O24+O31</f>
        <v>-120</v>
      </c>
      <c r="P34" s="318"/>
      <c r="Q34" s="317">
        <f>Q24+Q31</f>
        <v>-120</v>
      </c>
      <c r="R34" s="307"/>
      <c r="S34" s="317">
        <f>'[1]SEQ 2014'!$S$59</f>
        <v>304</v>
      </c>
      <c r="T34" s="307"/>
      <c r="U34" s="319">
        <f>U24+U31</f>
        <v>184</v>
      </c>
      <c r="V34" s="163"/>
    </row>
    <row r="35" spans="1:23" s="163" customFormat="1" ht="3.75" hidden="1" customHeight="1">
      <c r="A35" s="169"/>
      <c r="B35" s="164"/>
      <c r="C35" s="208"/>
      <c r="D35" s="203"/>
      <c r="E35" s="208"/>
      <c r="F35" s="203"/>
      <c r="G35" s="222"/>
      <c r="H35" s="210"/>
      <c r="I35" s="209"/>
      <c r="J35" s="209"/>
      <c r="K35" s="209"/>
      <c r="L35" s="209"/>
      <c r="M35" s="209"/>
      <c r="N35" s="210"/>
      <c r="O35" s="224"/>
      <c r="P35" s="211"/>
      <c r="Q35" s="212">
        <f>SUM(C35:O35)</f>
        <v>0</v>
      </c>
      <c r="R35" s="220"/>
      <c r="S35" s="221"/>
      <c r="T35" s="217"/>
      <c r="U35" s="214"/>
    </row>
    <row r="36" spans="1:23" s="163" customFormat="1" hidden="1">
      <c r="A36" s="232" t="s">
        <v>13</v>
      </c>
      <c r="B36" s="299"/>
      <c r="C36" s="233">
        <v>0</v>
      </c>
      <c r="D36" s="206"/>
      <c r="E36" s="233">
        <v>0</v>
      </c>
      <c r="F36" s="206"/>
      <c r="G36" s="224">
        <v>0</v>
      </c>
      <c r="H36" s="224"/>
      <c r="I36" s="224">
        <f>'[1]SEQ 2014'!$I$62</f>
        <v>-318</v>
      </c>
      <c r="J36" s="224"/>
      <c r="K36" s="224">
        <f>'[1]SEQ 2014'!$K$62</f>
        <v>-87</v>
      </c>
      <c r="L36" s="224"/>
      <c r="M36" s="224">
        <f>'[1]SEQ 2014'!$M$62</f>
        <v>-857</v>
      </c>
      <c r="N36" s="224"/>
      <c r="O36" s="224">
        <f>'[1]SEQ 2014'!$O$62</f>
        <v>29131</v>
      </c>
      <c r="P36" s="224"/>
      <c r="Q36" s="219">
        <f>SUM(C36:O36)</f>
        <v>27869</v>
      </c>
      <c r="R36" s="216"/>
      <c r="S36" s="216">
        <f>'[1]SEQ 2014'!$S$62</f>
        <v>2711</v>
      </c>
      <c r="T36" s="216"/>
      <c r="U36" s="216">
        <f>+Q36+S36</f>
        <v>30580</v>
      </c>
      <c r="V36" s="187"/>
      <c r="W36" s="187"/>
    </row>
    <row r="37" spans="1:23" s="163" customFormat="1" hidden="1">
      <c r="A37" s="177" t="s">
        <v>14</v>
      </c>
      <c r="B37" s="164">
        <v>3</v>
      </c>
      <c r="C37" s="205">
        <v>0</v>
      </c>
      <c r="D37" s="203"/>
      <c r="E37" s="205">
        <v>0</v>
      </c>
      <c r="F37" s="203"/>
      <c r="G37" s="211">
        <v>0</v>
      </c>
      <c r="H37" s="210"/>
      <c r="I37" s="211">
        <v>0</v>
      </c>
      <c r="J37" s="209"/>
      <c r="K37" s="211">
        <v>0</v>
      </c>
      <c r="L37" s="209"/>
      <c r="M37" s="211">
        <f>'[1]SEQ 2014'!$M$63</f>
        <v>13</v>
      </c>
      <c r="N37" s="210"/>
      <c r="O37" s="211">
        <f>'[1]SEQ 2014'!$O$63</f>
        <v>141</v>
      </c>
      <c r="P37" s="211"/>
      <c r="Q37" s="211">
        <f>SUM(C37:O37)</f>
        <v>154</v>
      </c>
      <c r="R37" s="216"/>
      <c r="S37" s="214">
        <f>'[1]SEQ 2014'!$S$63</f>
        <v>0</v>
      </c>
      <c r="T37" s="216"/>
      <c r="U37" s="214">
        <f>+Q37+S37</f>
        <v>154</v>
      </c>
      <c r="V37" s="187"/>
      <c r="W37" s="187"/>
    </row>
    <row r="38" spans="1:23" s="163" customFormat="1" ht="14.25" hidden="1">
      <c r="A38" s="232" t="s">
        <v>15</v>
      </c>
      <c r="B38" s="299"/>
      <c r="C38" s="235">
        <f>+C36+C37</f>
        <v>0</v>
      </c>
      <c r="D38" s="236"/>
      <c r="E38" s="235">
        <f>+E36+E37</f>
        <v>0</v>
      </c>
      <c r="F38" s="236"/>
      <c r="G38" s="235">
        <f>+G36+G37</f>
        <v>0</v>
      </c>
      <c r="H38" s="224"/>
      <c r="I38" s="297">
        <f>SUM(I36:I37)</f>
        <v>-318</v>
      </c>
      <c r="J38" s="224"/>
      <c r="K38" s="297">
        <f>SUM(K36:K37)</f>
        <v>-87</v>
      </c>
      <c r="L38" s="224"/>
      <c r="M38" s="297">
        <f>SUM(M36:M37)</f>
        <v>-844</v>
      </c>
      <c r="N38" s="224"/>
      <c r="O38" s="297">
        <f>SUM(O36:O37)</f>
        <v>29272</v>
      </c>
      <c r="P38" s="224"/>
      <c r="Q38" s="297">
        <f>SUM(Q36:Q37)</f>
        <v>28023</v>
      </c>
      <c r="R38" s="216"/>
      <c r="S38" s="297">
        <f>SUM(S36:S37)</f>
        <v>2711</v>
      </c>
      <c r="T38" s="216"/>
      <c r="U38" s="297">
        <f>SUM(U36:U37)</f>
        <v>30734</v>
      </c>
      <c r="V38" s="187"/>
      <c r="W38" s="187"/>
    </row>
    <row r="39" spans="1:23" s="163" customFormat="1" hidden="1">
      <c r="A39" s="288" t="s">
        <v>16</v>
      </c>
      <c r="B39" s="164"/>
      <c r="C39" s="205">
        <v>0</v>
      </c>
      <c r="D39" s="203"/>
      <c r="E39" s="205">
        <v>0</v>
      </c>
      <c r="F39" s="203"/>
      <c r="G39" s="211">
        <v>0</v>
      </c>
      <c r="H39" s="210"/>
      <c r="I39" s="211">
        <v>0</v>
      </c>
      <c r="J39" s="209"/>
      <c r="K39" s="211">
        <v>0</v>
      </c>
      <c r="L39" s="209"/>
      <c r="M39" s="211">
        <v>0</v>
      </c>
      <c r="N39" s="210"/>
      <c r="O39" s="161">
        <f>29489-185+88</f>
        <v>29392</v>
      </c>
      <c r="P39" s="211"/>
      <c r="Q39" s="212">
        <f>SUM(C39:O39)</f>
        <v>29392</v>
      </c>
      <c r="R39" s="216"/>
      <c r="S39" s="249">
        <f>2954+335+101-88+85</f>
        <v>3387</v>
      </c>
      <c r="T39" s="216"/>
      <c r="U39" s="214">
        <f>+Q39+S39</f>
        <v>32779</v>
      </c>
      <c r="V39" s="187"/>
      <c r="W39" s="187"/>
    </row>
    <row r="40" spans="1:23" s="163" customFormat="1" hidden="1">
      <c r="A40" s="288" t="s">
        <v>17</v>
      </c>
      <c r="B40" s="164"/>
      <c r="C40" s="205">
        <v>0</v>
      </c>
      <c r="D40" s="203"/>
      <c r="E40" s="205">
        <v>0</v>
      </c>
      <c r="F40" s="203"/>
      <c r="G40" s="211">
        <v>0</v>
      </c>
      <c r="H40" s="210"/>
      <c r="I40" s="167">
        <v>-318</v>
      </c>
      <c r="J40" s="209"/>
      <c r="K40" s="167">
        <v>-87</v>
      </c>
      <c r="L40" s="161"/>
      <c r="M40" s="167">
        <f>'[1]SEQ 2014'!$M$66</f>
        <v>-842</v>
      </c>
      <c r="N40" s="160"/>
      <c r="O40" s="248">
        <f>-117-88</f>
        <v>-205</v>
      </c>
      <c r="P40" s="211"/>
      <c r="Q40" s="212">
        <f>SUM(C40:O40)</f>
        <v>-1452</v>
      </c>
      <c r="R40" s="216"/>
      <c r="S40" s="249">
        <f>2266-82+173-2954-82-13-15+101</f>
        <v>-606</v>
      </c>
      <c r="T40" s="216"/>
      <c r="U40" s="214">
        <f>+Q40+S40</f>
        <v>-2058</v>
      </c>
      <c r="V40" s="187"/>
      <c r="W40" s="187"/>
    </row>
    <row r="41" spans="1:23" s="163" customFormat="1" ht="6" hidden="1" customHeight="1">
      <c r="A41" s="177"/>
      <c r="B41" s="164"/>
      <c r="C41" s="205"/>
      <c r="D41" s="203"/>
      <c r="E41" s="205"/>
      <c r="F41" s="203"/>
      <c r="G41" s="211"/>
      <c r="H41" s="210"/>
      <c r="I41" s="211"/>
      <c r="J41" s="209"/>
      <c r="K41" s="209"/>
      <c r="L41" s="209"/>
      <c r="M41" s="209"/>
      <c r="N41" s="210"/>
      <c r="O41" s="209"/>
      <c r="P41" s="210"/>
      <c r="Q41" s="211"/>
      <c r="R41" s="216"/>
      <c r="S41" s="214"/>
      <c r="T41" s="216"/>
      <c r="U41" s="214"/>
    </row>
    <row r="42" spans="1:23" s="163" customFormat="1" hidden="1">
      <c r="A42" s="177" t="s">
        <v>19</v>
      </c>
      <c r="B42" s="164"/>
      <c r="C42" s="205">
        <v>0</v>
      </c>
      <c r="D42" s="203"/>
      <c r="E42" s="205">
        <v>0</v>
      </c>
      <c r="F42" s="203"/>
      <c r="G42" s="211">
        <v>0</v>
      </c>
      <c r="H42" s="210"/>
      <c r="I42" s="167">
        <v>-1420</v>
      </c>
      <c r="J42" s="209"/>
      <c r="K42" s="211">
        <v>0</v>
      </c>
      <c r="L42" s="211"/>
      <c r="M42" s="211">
        <v>0</v>
      </c>
      <c r="N42" s="210"/>
      <c r="O42" s="167">
        <v>1420</v>
      </c>
      <c r="P42" s="210"/>
      <c r="Q42" s="212"/>
      <c r="R42" s="216"/>
      <c r="S42" s="214">
        <f>+'[2]Собствен капитал'!$S$46</f>
        <v>0</v>
      </c>
      <c r="T42" s="216"/>
      <c r="U42" s="214">
        <v>0</v>
      </c>
    </row>
    <row r="43" spans="1:23" s="163" customFormat="1" ht="3.75" customHeight="1">
      <c r="A43" s="177"/>
      <c r="B43" s="164"/>
      <c r="C43" s="161"/>
      <c r="D43" s="160"/>
      <c r="E43" s="160"/>
      <c r="F43" s="160"/>
      <c r="G43" s="161"/>
      <c r="H43" s="160"/>
      <c r="I43" s="161"/>
      <c r="J43" s="161"/>
      <c r="K43" s="161"/>
      <c r="L43" s="161"/>
      <c r="M43" s="161"/>
      <c r="N43" s="160"/>
      <c r="O43" s="161"/>
      <c r="P43" s="160"/>
      <c r="Q43" s="161"/>
      <c r="R43" s="162"/>
      <c r="S43" s="162"/>
      <c r="U43" s="180"/>
    </row>
    <row r="44" spans="1:23" s="163" customFormat="1" hidden="1">
      <c r="A44" s="159" t="s">
        <v>26</v>
      </c>
      <c r="B44" s="178"/>
      <c r="C44" s="230">
        <f>C10+C17+C20+C23+C36+C42+C21</f>
        <v>132000</v>
      </c>
      <c r="D44" s="160"/>
      <c r="E44" s="230">
        <f>E10+E17+E20+E23+E36+E42+E21</f>
        <v>-18995</v>
      </c>
      <c r="F44" s="160"/>
      <c r="G44" s="230">
        <f>G10+G17+G20+G23+G36+G42+G21</f>
        <v>30051</v>
      </c>
      <c r="H44" s="160"/>
      <c r="I44" s="230">
        <f>I10+I17+I20+I23+I36+I42+I21</f>
        <v>24657</v>
      </c>
      <c r="J44" s="161"/>
      <c r="K44" s="230">
        <f>K10+K17+K20+K23+K36+K42+K21</f>
        <v>961</v>
      </c>
      <c r="L44" s="161"/>
      <c r="M44" s="230">
        <f>M10+M17+M20+M23+M36+M42+M21</f>
        <v>-4661</v>
      </c>
      <c r="N44" s="160"/>
      <c r="O44" s="230">
        <f>O10+O17+O20+O23+O36+O42+O21</f>
        <v>194585</v>
      </c>
      <c r="P44" s="160"/>
      <c r="Q44" s="230">
        <f>Q10+Q17+Q20+Q23+Q36+Q42+Q21</f>
        <v>358598</v>
      </c>
      <c r="R44" s="162"/>
      <c r="S44" s="230">
        <f>S10+S17+S20+S23+S36+S42+S21</f>
        <v>54177</v>
      </c>
      <c r="U44" s="230">
        <f>U10+U17+U20+U23+U36+U42+U21</f>
        <v>412775</v>
      </c>
      <c r="V44" s="187"/>
    </row>
    <row r="45" spans="1:23" s="163" customFormat="1" hidden="1">
      <c r="A45" s="177" t="s">
        <v>14</v>
      </c>
      <c r="B45" s="178">
        <v>3</v>
      </c>
      <c r="C45" s="167">
        <v>0</v>
      </c>
      <c r="D45" s="160"/>
      <c r="E45" s="167">
        <v>0</v>
      </c>
      <c r="F45" s="167"/>
      <c r="G45" s="160">
        <v>0</v>
      </c>
      <c r="H45" s="167"/>
      <c r="I45" s="167">
        <v>0</v>
      </c>
      <c r="J45" s="160"/>
      <c r="K45" s="167">
        <v>0</v>
      </c>
      <c r="L45" s="167"/>
      <c r="M45" s="167">
        <f>+M12+M37</f>
        <v>13</v>
      </c>
      <c r="N45" s="167"/>
      <c r="O45" s="167">
        <f>+O12+O37+O31</f>
        <v>1311</v>
      </c>
      <c r="P45" s="160"/>
      <c r="Q45" s="167">
        <f>SUM(C45:O45)</f>
        <v>1324</v>
      </c>
      <c r="R45" s="167"/>
      <c r="S45" s="167">
        <f>S37+S31+S12</f>
        <v>173</v>
      </c>
      <c r="T45" s="167"/>
      <c r="U45" s="167">
        <f>+Q45+S45</f>
        <v>1497</v>
      </c>
      <c r="V45" s="187"/>
    </row>
    <row r="46" spans="1:23" s="163" customFormat="1" ht="15.75" thickBot="1">
      <c r="A46" s="364" t="s">
        <v>204</v>
      </c>
      <c r="B46" s="178">
        <f>+SFP!C38</f>
        <v>28</v>
      </c>
      <c r="C46" s="179">
        <v>132000</v>
      </c>
      <c r="D46" s="160"/>
      <c r="E46" s="179">
        <v>-18995</v>
      </c>
      <c r="F46" s="160"/>
      <c r="G46" s="179">
        <v>30051</v>
      </c>
      <c r="H46" s="160"/>
      <c r="I46" s="179">
        <v>24657</v>
      </c>
      <c r="J46" s="161"/>
      <c r="K46" s="179">
        <v>961</v>
      </c>
      <c r="L46" s="161"/>
      <c r="M46" s="179">
        <v>-4648</v>
      </c>
      <c r="N46" s="160"/>
      <c r="O46" s="179">
        <v>195896</v>
      </c>
      <c r="P46" s="160"/>
      <c r="Q46" s="179">
        <v>359922</v>
      </c>
      <c r="R46" s="162"/>
      <c r="S46" s="179">
        <v>54350</v>
      </c>
      <c r="U46" s="179">
        <v>414272</v>
      </c>
      <c r="V46" s="187"/>
    </row>
    <row r="47" spans="1:23" s="163" customFormat="1" ht="8.25" customHeight="1" thickTop="1">
      <c r="A47" s="159"/>
      <c r="B47" s="164"/>
      <c r="C47" s="161"/>
      <c r="D47" s="160"/>
      <c r="E47" s="160"/>
      <c r="F47" s="160"/>
      <c r="G47" s="161"/>
      <c r="H47" s="160"/>
      <c r="I47" s="161"/>
      <c r="J47" s="161"/>
      <c r="K47" s="161"/>
      <c r="L47" s="161"/>
      <c r="M47" s="161"/>
      <c r="N47" s="160"/>
      <c r="O47" s="161"/>
      <c r="P47" s="160"/>
      <c r="Q47" s="161"/>
      <c r="R47" s="162"/>
      <c r="S47" s="162"/>
      <c r="U47" s="201"/>
    </row>
    <row r="48" spans="1:23" s="163" customFormat="1">
      <c r="A48" s="383" t="s">
        <v>205</v>
      </c>
      <c r="B48" s="383"/>
      <c r="C48" s="161"/>
      <c r="D48" s="160"/>
      <c r="E48" s="160"/>
      <c r="F48" s="160"/>
      <c r="G48" s="161"/>
      <c r="H48" s="160"/>
      <c r="I48" s="161"/>
      <c r="J48" s="161"/>
      <c r="K48" s="161"/>
      <c r="L48" s="161"/>
      <c r="M48" s="161"/>
      <c r="N48" s="160"/>
      <c r="O48" s="161"/>
      <c r="P48" s="160"/>
      <c r="Q48" s="161"/>
      <c r="R48" s="162"/>
      <c r="S48" s="162"/>
      <c r="U48" s="201"/>
    </row>
    <row r="49" spans="1:22" s="163" customFormat="1">
      <c r="A49" s="166" t="s">
        <v>206</v>
      </c>
      <c r="B49" s="164"/>
      <c r="C49" s="211">
        <v>0</v>
      </c>
      <c r="D49" s="211"/>
      <c r="E49" s="211">
        <v>900</v>
      </c>
      <c r="F49" s="211"/>
      <c r="G49" s="211">
        <v>0</v>
      </c>
      <c r="H49" s="211"/>
      <c r="I49" s="211">
        <v>0</v>
      </c>
      <c r="J49" s="211"/>
      <c r="K49" s="211">
        <v>0</v>
      </c>
      <c r="L49" s="211"/>
      <c r="M49" s="211">
        <v>0</v>
      </c>
      <c r="N49" s="211"/>
      <c r="O49" s="211">
        <v>619</v>
      </c>
      <c r="P49" s="211"/>
      <c r="Q49" s="211">
        <v>1519</v>
      </c>
      <c r="R49" s="216"/>
      <c r="S49" s="211">
        <v>0</v>
      </c>
      <c r="T49" s="216"/>
      <c r="U49" s="214">
        <v>1519</v>
      </c>
    </row>
    <row r="50" spans="1:22" s="163" customFormat="1" ht="8.25" customHeight="1">
      <c r="A50" s="166"/>
      <c r="B50" s="164"/>
      <c r="C50" s="236"/>
      <c r="D50" s="248"/>
      <c r="E50" s="248"/>
      <c r="F50" s="248"/>
      <c r="G50" s="236"/>
      <c r="H50" s="248"/>
      <c r="I50" s="236"/>
      <c r="J50" s="236"/>
      <c r="K50" s="236"/>
      <c r="L50" s="236"/>
      <c r="M50" s="236"/>
      <c r="N50" s="248"/>
      <c r="O50" s="236"/>
      <c r="P50" s="248"/>
      <c r="Q50" s="236"/>
      <c r="R50" s="252"/>
      <c r="S50" s="252"/>
      <c r="T50" s="253"/>
      <c r="U50" s="216"/>
    </row>
    <row r="51" spans="1:22" s="163" customFormat="1">
      <c r="A51" s="168" t="s">
        <v>207</v>
      </c>
      <c r="B51" s="164"/>
      <c r="C51" s="234">
        <v>0</v>
      </c>
      <c r="D51" s="224"/>
      <c r="E51" s="234">
        <v>0</v>
      </c>
      <c r="F51" s="211"/>
      <c r="G51" s="234">
        <v>3504</v>
      </c>
      <c r="H51" s="211"/>
      <c r="I51" s="234">
        <v>0</v>
      </c>
      <c r="J51" s="224"/>
      <c r="K51" s="234">
        <v>0</v>
      </c>
      <c r="L51" s="224"/>
      <c r="M51" s="234">
        <v>0</v>
      </c>
      <c r="N51" s="211"/>
      <c r="O51" s="234">
        <v>-12394</v>
      </c>
      <c r="P51" s="211"/>
      <c r="Q51" s="234">
        <v>-8890</v>
      </c>
      <c r="R51" s="216"/>
      <c r="S51" s="234">
        <v>0</v>
      </c>
      <c r="T51" s="216"/>
      <c r="U51" s="234">
        <v>-8890</v>
      </c>
    </row>
    <row r="52" spans="1:22" s="163" customFormat="1">
      <c r="A52" s="365" t="s">
        <v>208</v>
      </c>
      <c r="B52" s="164"/>
      <c r="C52" s="248">
        <v>0</v>
      </c>
      <c r="D52" s="248"/>
      <c r="E52" s="248">
        <v>0</v>
      </c>
      <c r="F52" s="248"/>
      <c r="G52" s="248">
        <v>3504</v>
      </c>
      <c r="H52" s="248"/>
      <c r="I52" s="248">
        <v>0</v>
      </c>
      <c r="J52" s="248"/>
      <c r="K52" s="248">
        <v>0</v>
      </c>
      <c r="L52" s="248"/>
      <c r="M52" s="248">
        <v>0</v>
      </c>
      <c r="N52" s="248"/>
      <c r="O52" s="248">
        <v>-3504</v>
      </c>
      <c r="P52" s="248"/>
      <c r="Q52" s="211">
        <v>0</v>
      </c>
      <c r="R52" s="249"/>
      <c r="S52" s="248">
        <v>0</v>
      </c>
      <c r="T52" s="250"/>
      <c r="U52" s="248">
        <v>0</v>
      </c>
    </row>
    <row r="53" spans="1:22" s="163" customFormat="1">
      <c r="A53" s="365" t="s">
        <v>209</v>
      </c>
      <c r="B53" s="164"/>
      <c r="C53" s="248">
        <v>0</v>
      </c>
      <c r="D53" s="248"/>
      <c r="E53" s="248">
        <v>0</v>
      </c>
      <c r="F53" s="248"/>
      <c r="G53" s="248">
        <v>0</v>
      </c>
      <c r="H53" s="248"/>
      <c r="I53" s="248">
        <v>0</v>
      </c>
      <c r="J53" s="248"/>
      <c r="K53" s="248">
        <v>0</v>
      </c>
      <c r="L53" s="248"/>
      <c r="M53" s="248">
        <v>0</v>
      </c>
      <c r="N53" s="248"/>
      <c r="O53" s="248">
        <v>-8890</v>
      </c>
      <c r="P53" s="248"/>
      <c r="Q53" s="211">
        <v>-8890</v>
      </c>
      <c r="R53" s="249"/>
      <c r="S53" s="248">
        <v>0</v>
      </c>
      <c r="T53" s="250"/>
      <c r="U53" s="248">
        <v>-8890</v>
      </c>
    </row>
    <row r="54" spans="1:22" s="163" customFormat="1" ht="6.75" customHeight="1">
      <c r="A54" s="169"/>
      <c r="B54" s="164"/>
      <c r="C54" s="236"/>
      <c r="D54" s="248"/>
      <c r="E54" s="248"/>
      <c r="F54" s="248"/>
      <c r="G54" s="236"/>
      <c r="H54" s="248"/>
      <c r="I54" s="236"/>
      <c r="J54" s="236"/>
      <c r="K54" s="236"/>
      <c r="L54" s="236"/>
      <c r="M54" s="236"/>
      <c r="N54" s="248"/>
      <c r="O54" s="236"/>
      <c r="P54" s="248"/>
      <c r="Q54" s="236"/>
      <c r="R54" s="252"/>
      <c r="S54" s="252"/>
      <c r="T54" s="253"/>
      <c r="U54" s="216"/>
    </row>
    <row r="55" spans="1:22" s="163" customFormat="1">
      <c r="A55" s="176" t="s">
        <v>210</v>
      </c>
      <c r="B55" s="164"/>
      <c r="C55" s="251">
        <v>0</v>
      </c>
      <c r="D55" s="236"/>
      <c r="E55" s="251">
        <v>0</v>
      </c>
      <c r="F55" s="236"/>
      <c r="G55" s="251">
        <v>0</v>
      </c>
      <c r="H55" s="236"/>
      <c r="I55" s="251">
        <v>0</v>
      </c>
      <c r="J55" s="236"/>
      <c r="K55" s="251">
        <v>0</v>
      </c>
      <c r="L55" s="236"/>
      <c r="M55" s="251">
        <v>0</v>
      </c>
      <c r="N55" s="236"/>
      <c r="O55" s="251">
        <v>-1460</v>
      </c>
      <c r="P55" s="236"/>
      <c r="Q55" s="251">
        <v>-1460</v>
      </c>
      <c r="R55" s="252"/>
      <c r="S55" s="251">
        <v>2601</v>
      </c>
      <c r="T55" s="253"/>
      <c r="U55" s="251">
        <v>1141</v>
      </c>
    </row>
    <row r="56" spans="1:22" s="163" customFormat="1">
      <c r="A56" s="169" t="s">
        <v>211</v>
      </c>
      <c r="B56" s="164">
        <v>44</v>
      </c>
      <c r="C56" s="204">
        <v>0</v>
      </c>
      <c r="D56" s="248"/>
      <c r="E56" s="204">
        <v>0</v>
      </c>
      <c r="F56" s="248"/>
      <c r="G56" s="204">
        <v>0</v>
      </c>
      <c r="H56" s="248"/>
      <c r="I56" s="204">
        <v>0</v>
      </c>
      <c r="J56" s="236"/>
      <c r="K56" s="204">
        <v>0</v>
      </c>
      <c r="L56" s="236"/>
      <c r="M56" s="204">
        <v>0</v>
      </c>
      <c r="N56" s="248"/>
      <c r="O56" s="212">
        <v>-827</v>
      </c>
      <c r="P56" s="248"/>
      <c r="Q56" s="211">
        <v>-827</v>
      </c>
      <c r="R56" s="252"/>
      <c r="S56" s="212">
        <v>1894</v>
      </c>
      <c r="T56" s="253"/>
      <c r="U56" s="214">
        <v>1067</v>
      </c>
    </row>
    <row r="57" spans="1:22" s="163" customFormat="1">
      <c r="A57" s="169" t="s">
        <v>212</v>
      </c>
      <c r="B57" s="164"/>
      <c r="C57" s="204">
        <v>0</v>
      </c>
      <c r="D57" s="248"/>
      <c r="E57" s="204">
        <v>0</v>
      </c>
      <c r="F57" s="248"/>
      <c r="G57" s="204">
        <v>0</v>
      </c>
      <c r="H57" s="248"/>
      <c r="I57" s="204">
        <v>0</v>
      </c>
      <c r="J57" s="236"/>
      <c r="K57" s="204">
        <v>0</v>
      </c>
      <c r="L57" s="236"/>
      <c r="M57" s="204">
        <v>0</v>
      </c>
      <c r="N57" s="248"/>
      <c r="O57" s="212">
        <v>0</v>
      </c>
      <c r="P57" s="248"/>
      <c r="Q57" s="211">
        <v>0</v>
      </c>
      <c r="R57" s="252"/>
      <c r="S57" s="212">
        <v>-2651</v>
      </c>
      <c r="T57" s="253"/>
      <c r="U57" s="214">
        <v>-2651</v>
      </c>
    </row>
    <row r="58" spans="1:22" s="163" customFormat="1">
      <c r="A58" s="169" t="s">
        <v>213</v>
      </c>
      <c r="B58" s="164"/>
      <c r="C58" s="204">
        <v>0</v>
      </c>
      <c r="D58" s="248"/>
      <c r="E58" s="204">
        <v>0</v>
      </c>
      <c r="F58" s="248"/>
      <c r="G58" s="204">
        <v>0</v>
      </c>
      <c r="H58" s="248"/>
      <c r="I58" s="204">
        <v>0</v>
      </c>
      <c r="J58" s="236"/>
      <c r="K58" s="204">
        <v>0</v>
      </c>
      <c r="L58" s="236"/>
      <c r="M58" s="204">
        <v>0</v>
      </c>
      <c r="N58" s="248"/>
      <c r="O58" s="212">
        <v>0</v>
      </c>
      <c r="P58" s="248"/>
      <c r="Q58" s="211">
        <v>0</v>
      </c>
      <c r="R58" s="252"/>
      <c r="S58" s="212">
        <v>4708</v>
      </c>
      <c r="T58" s="253"/>
      <c r="U58" s="214">
        <v>4708</v>
      </c>
    </row>
    <row r="59" spans="1:22" s="163" customFormat="1">
      <c r="A59" s="169" t="s">
        <v>214</v>
      </c>
      <c r="B59" s="164">
        <v>43</v>
      </c>
      <c r="C59" s="204">
        <v>0</v>
      </c>
      <c r="D59" s="248"/>
      <c r="E59" s="204">
        <v>0</v>
      </c>
      <c r="F59" s="248"/>
      <c r="G59" s="204">
        <v>0</v>
      </c>
      <c r="H59" s="248"/>
      <c r="I59" s="204">
        <v>0</v>
      </c>
      <c r="J59" s="236"/>
      <c r="K59" s="204">
        <v>0</v>
      </c>
      <c r="L59" s="236"/>
      <c r="M59" s="204">
        <v>0</v>
      </c>
      <c r="N59" s="248"/>
      <c r="O59" s="212">
        <v>2469</v>
      </c>
      <c r="P59" s="248"/>
      <c r="Q59" s="211">
        <v>2469</v>
      </c>
      <c r="R59" s="252"/>
      <c r="S59" s="212">
        <v>-3926</v>
      </c>
      <c r="T59" s="253"/>
      <c r="U59" s="214">
        <v>-1457</v>
      </c>
    </row>
    <row r="60" spans="1:22" s="163" customFormat="1">
      <c r="A60" s="169" t="s">
        <v>215</v>
      </c>
      <c r="B60" s="164">
        <v>44</v>
      </c>
      <c r="C60" s="204">
        <v>0</v>
      </c>
      <c r="D60" s="248"/>
      <c r="E60" s="204">
        <v>0</v>
      </c>
      <c r="F60" s="248"/>
      <c r="G60" s="204">
        <v>0</v>
      </c>
      <c r="H60" s="248"/>
      <c r="I60" s="204">
        <v>0</v>
      </c>
      <c r="J60" s="236"/>
      <c r="K60" s="204">
        <v>0</v>
      </c>
      <c r="L60" s="236"/>
      <c r="M60" s="204">
        <v>0</v>
      </c>
      <c r="N60" s="248"/>
      <c r="O60" s="212">
        <v>-3102</v>
      </c>
      <c r="P60" s="248"/>
      <c r="Q60" s="211">
        <v>-3102</v>
      </c>
      <c r="R60" s="252"/>
      <c r="S60" s="212">
        <v>2576</v>
      </c>
      <c r="T60" s="253"/>
      <c r="U60" s="214">
        <v>-526</v>
      </c>
    </row>
    <row r="61" spans="1:22" s="163" customFormat="1" ht="6.75" customHeight="1">
      <c r="A61" s="169"/>
      <c r="B61" s="164"/>
      <c r="C61" s="236"/>
      <c r="D61" s="248"/>
      <c r="E61" s="248"/>
      <c r="F61" s="248"/>
      <c r="G61" s="236"/>
      <c r="H61" s="248"/>
      <c r="I61" s="236"/>
      <c r="J61" s="236"/>
      <c r="K61" s="236"/>
      <c r="L61" s="236"/>
      <c r="M61" s="236"/>
      <c r="N61" s="248"/>
      <c r="O61" s="236"/>
      <c r="P61" s="248"/>
      <c r="Q61" s="236"/>
      <c r="R61" s="252"/>
      <c r="S61" s="252"/>
      <c r="T61" s="253"/>
      <c r="U61" s="216"/>
    </row>
    <row r="62" spans="1:22" s="163" customFormat="1">
      <c r="A62" s="366" t="s">
        <v>216</v>
      </c>
      <c r="B62" s="164"/>
      <c r="C62" s="235">
        <v>0</v>
      </c>
      <c r="D62" s="248"/>
      <c r="E62" s="235">
        <v>0</v>
      </c>
      <c r="F62" s="248"/>
      <c r="G62" s="235">
        <v>0</v>
      </c>
      <c r="H62" s="248"/>
      <c r="I62" s="251">
        <v>-3</v>
      </c>
      <c r="J62" s="236"/>
      <c r="K62" s="251">
        <v>229</v>
      </c>
      <c r="L62" s="236"/>
      <c r="M62" s="251">
        <v>313</v>
      </c>
      <c r="N62" s="248"/>
      <c r="O62" s="251">
        <v>19699</v>
      </c>
      <c r="P62" s="248"/>
      <c r="Q62" s="251">
        <v>20238</v>
      </c>
      <c r="R62" s="252"/>
      <c r="S62" s="251">
        <v>3357</v>
      </c>
      <c r="T62" s="253"/>
      <c r="U62" s="251">
        <v>23595</v>
      </c>
      <c r="V62" s="201"/>
    </row>
    <row r="63" spans="1:22" s="163" customFormat="1">
      <c r="A63" s="367" t="s">
        <v>217</v>
      </c>
      <c r="B63" s="164"/>
      <c r="C63" s="205">
        <v>0</v>
      </c>
      <c r="D63" s="248"/>
      <c r="E63" s="205">
        <v>0</v>
      </c>
      <c r="F63" s="248"/>
      <c r="G63" s="205">
        <v>0</v>
      </c>
      <c r="H63" s="248"/>
      <c r="I63" s="211">
        <v>0</v>
      </c>
      <c r="J63" s="236"/>
      <c r="K63" s="211">
        <v>0</v>
      </c>
      <c r="L63" s="236"/>
      <c r="M63" s="211">
        <v>0</v>
      </c>
      <c r="N63" s="248"/>
      <c r="O63" s="211">
        <v>20178</v>
      </c>
      <c r="P63" s="248"/>
      <c r="Q63" s="211">
        <v>20178</v>
      </c>
      <c r="R63" s="252"/>
      <c r="S63" s="211">
        <v>3939</v>
      </c>
      <c r="T63" s="253"/>
      <c r="U63" s="214">
        <v>24117</v>
      </c>
      <c r="V63" s="187"/>
    </row>
    <row r="64" spans="1:22" s="163" customFormat="1">
      <c r="A64" s="367" t="s">
        <v>218</v>
      </c>
      <c r="B64" s="164"/>
      <c r="C64" s="205">
        <v>0</v>
      </c>
      <c r="D64" s="248"/>
      <c r="E64" s="205">
        <v>0</v>
      </c>
      <c r="F64" s="248"/>
      <c r="G64" s="205">
        <v>0</v>
      </c>
      <c r="H64" s="248"/>
      <c r="I64" s="167">
        <v>-3</v>
      </c>
      <c r="J64" s="161"/>
      <c r="K64" s="167">
        <v>229</v>
      </c>
      <c r="L64" s="161"/>
      <c r="M64" s="167">
        <v>313</v>
      </c>
      <c r="N64" s="160"/>
      <c r="O64" s="167">
        <v>-479</v>
      </c>
      <c r="P64" s="248"/>
      <c r="Q64" s="211">
        <v>60</v>
      </c>
      <c r="R64" s="252"/>
      <c r="S64" s="211">
        <v>-582</v>
      </c>
      <c r="T64" s="253"/>
      <c r="U64" s="214">
        <v>-522</v>
      </c>
    </row>
    <row r="65" spans="1:22" s="163" customFormat="1" ht="5.25" customHeight="1">
      <c r="A65" s="177"/>
      <c r="B65" s="164"/>
      <c r="C65" s="205"/>
      <c r="D65" s="248"/>
      <c r="E65" s="205"/>
      <c r="F65" s="248"/>
      <c r="G65" s="205"/>
      <c r="H65" s="248"/>
      <c r="I65" s="211"/>
      <c r="J65" s="236"/>
      <c r="K65" s="211"/>
      <c r="L65" s="236"/>
      <c r="M65" s="211"/>
      <c r="N65" s="248"/>
      <c r="O65" s="211"/>
      <c r="P65" s="248"/>
      <c r="Q65" s="224"/>
      <c r="R65" s="252"/>
      <c r="S65" s="211"/>
      <c r="T65" s="253"/>
      <c r="U65" s="214"/>
    </row>
    <row r="66" spans="1:22" s="163" customFormat="1">
      <c r="A66" s="166" t="s">
        <v>219</v>
      </c>
      <c r="B66" s="164"/>
      <c r="C66" s="205">
        <v>0</v>
      </c>
      <c r="D66" s="248"/>
      <c r="E66" s="205">
        <v>0</v>
      </c>
      <c r="F66" s="248"/>
      <c r="G66" s="205">
        <v>0</v>
      </c>
      <c r="H66" s="248"/>
      <c r="I66" s="211">
        <v>-900</v>
      </c>
      <c r="J66" s="236"/>
      <c r="K66" s="205">
        <v>0</v>
      </c>
      <c r="L66" s="236"/>
      <c r="M66" s="205">
        <v>0</v>
      </c>
      <c r="N66" s="248"/>
      <c r="O66" s="211">
        <v>900</v>
      </c>
      <c r="P66" s="248"/>
      <c r="Q66" s="211">
        <v>0</v>
      </c>
      <c r="R66" s="252"/>
      <c r="S66" s="211">
        <v>0</v>
      </c>
      <c r="T66" s="253"/>
      <c r="U66" s="214">
        <v>0</v>
      </c>
    </row>
    <row r="67" spans="1:22" s="163" customFormat="1" ht="7.5" customHeight="1">
      <c r="A67" s="177"/>
      <c r="B67" s="164"/>
      <c r="C67" s="236"/>
      <c r="D67" s="248"/>
      <c r="E67" s="248"/>
      <c r="F67" s="248"/>
      <c r="G67" s="236"/>
      <c r="H67" s="248"/>
      <c r="I67" s="236"/>
      <c r="J67" s="236"/>
      <c r="K67" s="236"/>
      <c r="L67" s="236"/>
      <c r="M67" s="236"/>
      <c r="N67" s="248"/>
      <c r="O67" s="236"/>
      <c r="P67" s="248"/>
      <c r="Q67" s="236"/>
      <c r="R67" s="252"/>
      <c r="S67" s="252"/>
      <c r="T67" s="253"/>
      <c r="U67" s="216"/>
    </row>
    <row r="68" spans="1:22" s="163" customFormat="1" ht="15.75" thickBot="1">
      <c r="A68" s="368" t="s">
        <v>220</v>
      </c>
      <c r="B68" s="164">
        <f>+SFP!C38</f>
        <v>28</v>
      </c>
      <c r="C68" s="179">
        <f>+C46+C49+C51+C55+C62+C66</f>
        <v>132000</v>
      </c>
      <c r="D68" s="160"/>
      <c r="E68" s="179">
        <f>+E46+E49+E51+E55+E62+E66</f>
        <v>-18095</v>
      </c>
      <c r="F68" s="160"/>
      <c r="G68" s="179">
        <f>+G46+G49+G51+G55+G62+G66</f>
        <v>33555</v>
      </c>
      <c r="H68" s="160"/>
      <c r="I68" s="179">
        <f>+I46+I49+I51+I55+I62+I66</f>
        <v>23754</v>
      </c>
      <c r="J68" s="161"/>
      <c r="K68" s="179">
        <f>+K46+K49+K51+K55+K62+K66</f>
        <v>1190</v>
      </c>
      <c r="L68" s="161"/>
      <c r="M68" s="179">
        <f>+M46+M49+M51+M55+M62+M66</f>
        <v>-4335</v>
      </c>
      <c r="N68" s="160"/>
      <c r="O68" s="179">
        <f>+O46+O49+O51+O55+O62+O66</f>
        <v>203260</v>
      </c>
      <c r="P68" s="160"/>
      <c r="Q68" s="179">
        <f>+Q46+Q49+Q51+Q55+Q62+Q66</f>
        <v>371329</v>
      </c>
      <c r="R68" s="162"/>
      <c r="S68" s="179">
        <f>+S46+S49+S51+S55+S62+S66</f>
        <v>60308</v>
      </c>
      <c r="U68" s="179">
        <f>+U46+U49+U51+U55+U62+U66</f>
        <v>431637</v>
      </c>
      <c r="V68" s="187"/>
    </row>
    <row r="69" spans="1:22" s="163" customFormat="1" ht="15.75" thickTop="1">
      <c r="A69" s="159"/>
      <c r="B69" s="164"/>
      <c r="C69" s="236"/>
      <c r="D69" s="248"/>
      <c r="E69" s="248"/>
      <c r="F69" s="248"/>
      <c r="G69" s="236"/>
      <c r="H69" s="248"/>
      <c r="I69" s="236"/>
      <c r="J69" s="236"/>
      <c r="K69" s="236"/>
      <c r="L69" s="236"/>
      <c r="M69" s="236"/>
      <c r="N69" s="248"/>
      <c r="O69" s="236"/>
      <c r="P69" s="248"/>
      <c r="Q69" s="236"/>
      <c r="R69" s="252"/>
      <c r="S69" s="252"/>
      <c r="T69" s="253"/>
      <c r="U69" s="216"/>
    </row>
    <row r="70" spans="1:22" s="163" customFormat="1">
      <c r="A70" s="383" t="s">
        <v>221</v>
      </c>
      <c r="B70" s="383"/>
      <c r="C70" s="236"/>
      <c r="D70" s="248"/>
      <c r="E70" s="248"/>
      <c r="F70" s="248"/>
      <c r="G70" s="236"/>
      <c r="H70" s="248"/>
      <c r="I70" s="236"/>
      <c r="J70" s="236"/>
      <c r="K70" s="236"/>
      <c r="L70" s="236"/>
      <c r="M70" s="236"/>
      <c r="N70" s="248"/>
      <c r="O70" s="236"/>
      <c r="P70" s="248"/>
      <c r="Q70" s="236"/>
      <c r="R70" s="252"/>
      <c r="S70" s="252"/>
      <c r="T70" s="253"/>
      <c r="U70" s="216"/>
    </row>
    <row r="71" spans="1:22" s="163" customFormat="1">
      <c r="A71" s="166" t="s">
        <v>206</v>
      </c>
      <c r="B71" s="164"/>
      <c r="C71" s="211">
        <v>0</v>
      </c>
      <c r="D71" s="211"/>
      <c r="E71" s="211">
        <v>-518</v>
      </c>
      <c r="F71" s="211"/>
      <c r="G71" s="211">
        <v>0</v>
      </c>
      <c r="H71" s="211"/>
      <c r="I71" s="211">
        <v>0</v>
      </c>
      <c r="J71" s="211"/>
      <c r="K71" s="211">
        <v>0</v>
      </c>
      <c r="L71" s="211"/>
      <c r="M71" s="211">
        <v>0</v>
      </c>
      <c r="N71" s="211"/>
      <c r="O71" s="211">
        <v>0</v>
      </c>
      <c r="P71" s="211"/>
      <c r="Q71" s="211">
        <f>SUM(C71:O71)</f>
        <v>-518</v>
      </c>
      <c r="R71" s="216"/>
      <c r="S71" s="211">
        <v>0</v>
      </c>
      <c r="T71" s="216"/>
      <c r="U71" s="214">
        <f>+Q71+S71</f>
        <v>-518</v>
      </c>
    </row>
    <row r="72" spans="1:22" s="163" customFormat="1" ht="7.5" customHeight="1">
      <c r="B72" s="164"/>
      <c r="C72" s="211"/>
      <c r="D72" s="211"/>
      <c r="E72" s="211"/>
      <c r="F72" s="211"/>
      <c r="G72" s="211"/>
      <c r="H72" s="211"/>
      <c r="I72" s="211"/>
      <c r="J72" s="211"/>
      <c r="K72" s="211"/>
      <c r="L72" s="211"/>
      <c r="M72" s="211"/>
      <c r="N72" s="211"/>
      <c r="O72" s="211"/>
      <c r="P72" s="211"/>
      <c r="Q72" s="224"/>
      <c r="R72" s="216"/>
      <c r="S72" s="211"/>
      <c r="T72" s="216"/>
      <c r="U72" s="214"/>
    </row>
    <row r="73" spans="1:22" s="163" customFormat="1">
      <c r="A73" s="168" t="s">
        <v>222</v>
      </c>
      <c r="B73" s="164"/>
      <c r="C73" s="211">
        <v>2798</v>
      </c>
      <c r="D73" s="211"/>
      <c r="E73" s="211">
        <v>0</v>
      </c>
      <c r="F73" s="211"/>
      <c r="G73" s="211">
        <v>8785</v>
      </c>
      <c r="H73" s="211"/>
      <c r="I73" s="211">
        <v>172</v>
      </c>
      <c r="J73" s="211"/>
      <c r="K73" s="211">
        <v>0</v>
      </c>
      <c r="L73" s="211"/>
      <c r="M73" s="211">
        <v>0</v>
      </c>
      <c r="N73" s="211"/>
      <c r="O73" s="211">
        <v>607</v>
      </c>
      <c r="P73" s="211"/>
      <c r="Q73" s="211">
        <f>SUM(C73:O73)</f>
        <v>12362</v>
      </c>
      <c r="R73" s="214"/>
      <c r="S73" s="214">
        <v>-12362</v>
      </c>
      <c r="T73" s="214"/>
      <c r="U73" s="214">
        <f>+Q73+S73</f>
        <v>0</v>
      </c>
    </row>
    <row r="74" spans="1:22" s="163" customFormat="1" ht="8.25" customHeight="1">
      <c r="A74" s="166"/>
      <c r="B74" s="164"/>
      <c r="C74" s="224"/>
      <c r="D74" s="211"/>
      <c r="E74" s="211"/>
      <c r="F74" s="211"/>
      <c r="G74" s="224"/>
      <c r="H74" s="211"/>
      <c r="I74" s="224"/>
      <c r="J74" s="224"/>
      <c r="K74" s="224"/>
      <c r="L74" s="224"/>
      <c r="M74" s="224"/>
      <c r="N74" s="211"/>
      <c r="O74" s="224"/>
      <c r="P74" s="211"/>
      <c r="Q74" s="224"/>
      <c r="R74" s="216"/>
      <c r="S74" s="216"/>
      <c r="T74" s="216"/>
      <c r="U74" s="216"/>
    </row>
    <row r="75" spans="1:22" s="163" customFormat="1">
      <c r="A75" s="168" t="s">
        <v>207</v>
      </c>
      <c r="B75" s="164"/>
      <c r="C75" s="323">
        <v>0</v>
      </c>
      <c r="D75" s="251"/>
      <c r="E75" s="323">
        <v>0</v>
      </c>
      <c r="F75" s="323"/>
      <c r="G75" s="323">
        <v>2916</v>
      </c>
      <c r="H75" s="323"/>
      <c r="I75" s="323">
        <v>0</v>
      </c>
      <c r="J75" s="251"/>
      <c r="K75" s="323">
        <v>0</v>
      </c>
      <c r="L75" s="251"/>
      <c r="M75" s="323">
        <v>0</v>
      </c>
      <c r="N75" s="323"/>
      <c r="O75" s="323">
        <v>-2916</v>
      </c>
      <c r="P75" s="323"/>
      <c r="Q75" s="251">
        <f>+Q76+Q77</f>
        <v>0</v>
      </c>
      <c r="R75" s="234"/>
      <c r="S75" s="323">
        <v>0</v>
      </c>
      <c r="T75" s="216"/>
      <c r="U75" s="234">
        <f>+U76+U77</f>
        <v>0</v>
      </c>
    </row>
    <row r="76" spans="1:22" s="163" customFormat="1">
      <c r="A76" s="365" t="s">
        <v>208</v>
      </c>
      <c r="B76" s="164"/>
      <c r="C76" s="211">
        <v>0</v>
      </c>
      <c r="D76" s="211"/>
      <c r="E76" s="211">
        <v>0</v>
      </c>
      <c r="F76" s="211"/>
      <c r="G76" s="211">
        <v>2916</v>
      </c>
      <c r="H76" s="211"/>
      <c r="I76" s="211">
        <v>0</v>
      </c>
      <c r="J76" s="211"/>
      <c r="K76" s="211">
        <v>0</v>
      </c>
      <c r="L76" s="211"/>
      <c r="M76" s="211">
        <v>0</v>
      </c>
      <c r="N76" s="211"/>
      <c r="O76" s="211">
        <v>-2916</v>
      </c>
      <c r="P76" s="211"/>
      <c r="Q76" s="211">
        <f>SUM(C76:O76)</f>
        <v>0</v>
      </c>
      <c r="R76" s="214"/>
      <c r="S76" s="211">
        <v>0</v>
      </c>
      <c r="T76" s="214"/>
      <c r="U76" s="211">
        <v>0</v>
      </c>
    </row>
    <row r="77" spans="1:22" s="163" customFormat="1">
      <c r="A77" s="365" t="s">
        <v>209</v>
      </c>
      <c r="B77" s="164"/>
      <c r="C77" s="211">
        <v>0</v>
      </c>
      <c r="D77" s="211"/>
      <c r="E77" s="211">
        <v>0</v>
      </c>
      <c r="F77" s="211"/>
      <c r="G77" s="211">
        <v>0</v>
      </c>
      <c r="H77" s="211"/>
      <c r="I77" s="211">
        <v>0</v>
      </c>
      <c r="J77" s="211"/>
      <c r="K77" s="211">
        <v>0</v>
      </c>
      <c r="L77" s="211"/>
      <c r="M77" s="211">
        <v>0</v>
      </c>
      <c r="N77" s="211"/>
      <c r="O77" s="211">
        <v>0</v>
      </c>
      <c r="P77" s="211"/>
      <c r="Q77" s="224">
        <f>SUM(C77:O77)</f>
        <v>0</v>
      </c>
      <c r="R77" s="214"/>
      <c r="S77" s="211">
        <v>0</v>
      </c>
      <c r="T77" s="214"/>
      <c r="U77" s="211">
        <f>Q77+S77</f>
        <v>0</v>
      </c>
    </row>
    <row r="78" spans="1:22" s="163" customFormat="1" ht="6.75" customHeight="1">
      <c r="A78" s="169"/>
      <c r="B78" s="164"/>
      <c r="C78" s="224"/>
      <c r="D78" s="211"/>
      <c r="E78" s="211"/>
      <c r="F78" s="211"/>
      <c r="G78" s="224"/>
      <c r="H78" s="211"/>
      <c r="I78" s="224"/>
      <c r="J78" s="224"/>
      <c r="K78" s="224"/>
      <c r="L78" s="224"/>
      <c r="M78" s="224"/>
      <c r="N78" s="211"/>
      <c r="O78" s="224"/>
      <c r="P78" s="211"/>
      <c r="Q78" s="224"/>
      <c r="R78" s="216"/>
      <c r="S78" s="216"/>
      <c r="T78" s="216"/>
      <c r="U78" s="216"/>
    </row>
    <row r="79" spans="1:22" s="163" customFormat="1">
      <c r="A79" s="176" t="s">
        <v>210</v>
      </c>
      <c r="B79" s="164"/>
      <c r="C79" s="323">
        <v>0</v>
      </c>
      <c r="D79" s="251"/>
      <c r="E79" s="323">
        <v>0</v>
      </c>
      <c r="F79" s="251"/>
      <c r="G79" s="323">
        <v>0</v>
      </c>
      <c r="H79" s="251"/>
      <c r="I79" s="323">
        <v>0</v>
      </c>
      <c r="J79" s="251"/>
      <c r="K79" s="323">
        <v>0</v>
      </c>
      <c r="L79" s="251"/>
      <c r="M79" s="323">
        <v>0</v>
      </c>
      <c r="N79" s="251"/>
      <c r="O79" s="251">
        <f>SUM(O80:O83)</f>
        <v>-98</v>
      </c>
      <c r="P79" s="211"/>
      <c r="Q79" s="251">
        <f>SUM(Q80:Q83)</f>
        <v>-98</v>
      </c>
      <c r="R79" s="216"/>
      <c r="S79" s="234">
        <f>SUM(S80:S83)</f>
        <v>4231</v>
      </c>
      <c r="T79" s="216"/>
      <c r="U79" s="234">
        <f t="shared" ref="U79" si="2">+Q79+S79</f>
        <v>4133</v>
      </c>
    </row>
    <row r="80" spans="1:22" s="163" customFormat="1">
      <c r="A80" s="169" t="s">
        <v>211</v>
      </c>
      <c r="B80" s="164">
        <v>44</v>
      </c>
      <c r="C80" s="211">
        <v>0</v>
      </c>
      <c r="D80" s="211"/>
      <c r="E80" s="211">
        <v>0</v>
      </c>
      <c r="F80" s="211"/>
      <c r="G80" s="211">
        <v>0</v>
      </c>
      <c r="H80" s="211"/>
      <c r="I80" s="211">
        <v>0</v>
      </c>
      <c r="J80" s="224"/>
      <c r="K80" s="211">
        <v>0</v>
      </c>
      <c r="L80" s="224"/>
      <c r="M80" s="211">
        <v>0</v>
      </c>
      <c r="N80" s="211"/>
      <c r="O80" s="211">
        <v>0</v>
      </c>
      <c r="P80" s="211"/>
      <c r="Q80" s="211">
        <f>SUM(C80:O80)</f>
        <v>0</v>
      </c>
      <c r="R80" s="216"/>
      <c r="S80" s="211">
        <v>11195</v>
      </c>
      <c r="T80" s="216"/>
      <c r="U80" s="214">
        <f>+Q80+S80</f>
        <v>11195</v>
      </c>
    </row>
    <row r="81" spans="1:22" s="163" customFormat="1">
      <c r="A81" s="169" t="s">
        <v>212</v>
      </c>
      <c r="B81" s="164"/>
      <c r="C81" s="211">
        <v>0</v>
      </c>
      <c r="D81" s="211"/>
      <c r="E81" s="211">
        <v>0</v>
      </c>
      <c r="F81" s="211"/>
      <c r="G81" s="211">
        <v>0</v>
      </c>
      <c r="H81" s="211"/>
      <c r="I81" s="211">
        <v>0</v>
      </c>
      <c r="J81" s="224"/>
      <c r="K81" s="211">
        <v>0</v>
      </c>
      <c r="L81" s="224"/>
      <c r="M81" s="211">
        <v>0</v>
      </c>
      <c r="N81" s="211"/>
      <c r="O81" s="211">
        <v>0</v>
      </c>
      <c r="P81" s="211"/>
      <c r="Q81" s="211">
        <f>SUM(C81:O81)</f>
        <v>0</v>
      </c>
      <c r="R81" s="216"/>
      <c r="S81" s="211">
        <v>-4017</v>
      </c>
      <c r="T81" s="216"/>
      <c r="U81" s="214">
        <f>+Q81+S81</f>
        <v>-4017</v>
      </c>
    </row>
    <row r="82" spans="1:22" s="163" customFormat="1">
      <c r="A82" s="169" t="s">
        <v>214</v>
      </c>
      <c r="B82" s="164">
        <v>43</v>
      </c>
      <c r="C82" s="211">
        <v>0</v>
      </c>
      <c r="D82" s="211"/>
      <c r="E82" s="211">
        <v>0</v>
      </c>
      <c r="F82" s="211"/>
      <c r="G82" s="211">
        <v>0</v>
      </c>
      <c r="H82" s="211"/>
      <c r="I82" s="211">
        <v>0</v>
      </c>
      <c r="J82" s="224"/>
      <c r="K82" s="211">
        <v>0</v>
      </c>
      <c r="L82" s="224"/>
      <c r="M82" s="211">
        <v>0</v>
      </c>
      <c r="N82" s="211"/>
      <c r="O82" s="211">
        <f>1025+75</f>
        <v>1100</v>
      </c>
      <c r="P82" s="211"/>
      <c r="Q82" s="224">
        <f>SUM(C82:O82)</f>
        <v>1100</v>
      </c>
      <c r="R82" s="216"/>
      <c r="S82" s="211">
        <f>-2298+2</f>
        <v>-2296</v>
      </c>
      <c r="T82" s="216"/>
      <c r="U82" s="214">
        <f>+Q82+S82</f>
        <v>-1196</v>
      </c>
    </row>
    <row r="83" spans="1:22" s="163" customFormat="1">
      <c r="A83" s="169" t="s">
        <v>215</v>
      </c>
      <c r="B83" s="164">
        <v>44</v>
      </c>
      <c r="C83" s="211">
        <v>0</v>
      </c>
      <c r="D83" s="211"/>
      <c r="E83" s="211">
        <v>0</v>
      </c>
      <c r="F83" s="211"/>
      <c r="G83" s="211">
        <v>0</v>
      </c>
      <c r="H83" s="211"/>
      <c r="I83" s="211">
        <v>0</v>
      </c>
      <c r="J83" s="224"/>
      <c r="K83" s="211">
        <v>0</v>
      </c>
      <c r="L83" s="224"/>
      <c r="M83" s="211">
        <v>0</v>
      </c>
      <c r="N83" s="211"/>
      <c r="O83" s="211">
        <f>-1123-75</f>
        <v>-1198</v>
      </c>
      <c r="P83" s="211"/>
      <c r="Q83" s="224">
        <f>SUM(C83:O83)</f>
        <v>-1198</v>
      </c>
      <c r="R83" s="216"/>
      <c r="S83" s="211">
        <v>-651</v>
      </c>
      <c r="T83" s="216"/>
      <c r="U83" s="214">
        <f>+Q83+S83</f>
        <v>-1849</v>
      </c>
    </row>
    <row r="84" spans="1:22" s="163" customFormat="1" ht="6.75" customHeight="1">
      <c r="A84" s="169"/>
      <c r="B84" s="164"/>
      <c r="C84" s="224"/>
      <c r="D84" s="211"/>
      <c r="E84" s="211"/>
      <c r="F84" s="211"/>
      <c r="G84" s="224"/>
      <c r="H84" s="211"/>
      <c r="I84" s="224"/>
      <c r="J84" s="224"/>
      <c r="K84" s="224"/>
      <c r="L84" s="224"/>
      <c r="M84" s="224"/>
      <c r="N84" s="211"/>
      <c r="O84" s="224"/>
      <c r="P84" s="211"/>
      <c r="Q84" s="224"/>
      <c r="R84" s="216"/>
      <c r="S84" s="216"/>
      <c r="T84" s="216"/>
      <c r="U84" s="216"/>
    </row>
    <row r="85" spans="1:22" s="163" customFormat="1">
      <c r="A85" s="366" t="s">
        <v>216</v>
      </c>
      <c r="B85" s="164"/>
      <c r="C85" s="251">
        <v>0</v>
      </c>
      <c r="D85" s="211"/>
      <c r="E85" s="251">
        <v>0</v>
      </c>
      <c r="F85" s="211"/>
      <c r="G85" s="251">
        <v>0</v>
      </c>
      <c r="H85" s="211"/>
      <c r="I85" s="251">
        <v>0</v>
      </c>
      <c r="J85" s="224"/>
      <c r="K85" s="251">
        <v>140</v>
      </c>
      <c r="L85" s="224"/>
      <c r="M85" s="251">
        <v>1620.0000000000009</v>
      </c>
      <c r="N85" s="211"/>
      <c r="O85" s="251">
        <f>SUM(O86:O87)</f>
        <v>21056</v>
      </c>
      <c r="P85" s="211"/>
      <c r="Q85" s="251">
        <f>SUM(C85:O85)</f>
        <v>22816</v>
      </c>
      <c r="R85" s="216"/>
      <c r="S85" s="251">
        <f>SUM(S86:S87)</f>
        <v>-428</v>
      </c>
      <c r="T85" s="216"/>
      <c r="U85" s="251">
        <f>+Q85+S85</f>
        <v>22388</v>
      </c>
      <c r="V85" s="201"/>
    </row>
    <row r="86" spans="1:22" s="163" customFormat="1">
      <c r="A86" s="367" t="s">
        <v>217</v>
      </c>
      <c r="B86" s="164"/>
      <c r="C86" s="211">
        <v>0</v>
      </c>
      <c r="D86" s="211"/>
      <c r="E86" s="211">
        <v>0</v>
      </c>
      <c r="F86" s="211"/>
      <c r="G86" s="211">
        <v>0</v>
      </c>
      <c r="H86" s="211"/>
      <c r="I86" s="211">
        <v>0</v>
      </c>
      <c r="J86" s="224"/>
      <c r="K86" s="211">
        <v>0</v>
      </c>
      <c r="L86" s="224"/>
      <c r="M86" s="211">
        <v>0</v>
      </c>
      <c r="N86" s="211"/>
      <c r="O86" s="211">
        <f>21552-238</f>
        <v>21314</v>
      </c>
      <c r="P86" s="211"/>
      <c r="Q86" s="224">
        <f>SUM(C86:O86)</f>
        <v>21314</v>
      </c>
      <c r="R86" s="216"/>
      <c r="S86" s="211">
        <f>1413-5-122</f>
        <v>1286</v>
      </c>
      <c r="T86" s="216"/>
      <c r="U86" s="214">
        <f>+Q86+S86</f>
        <v>22600</v>
      </c>
      <c r="V86" s="187"/>
    </row>
    <row r="87" spans="1:22" s="163" customFormat="1">
      <c r="A87" s="367" t="s">
        <v>218</v>
      </c>
      <c r="B87" s="164"/>
      <c r="C87" s="211">
        <v>0</v>
      </c>
      <c r="D87" s="211"/>
      <c r="E87" s="211">
        <v>0</v>
      </c>
      <c r="F87" s="211"/>
      <c r="G87" s="211">
        <v>0</v>
      </c>
      <c r="H87" s="211"/>
      <c r="I87" s="211">
        <v>0</v>
      </c>
      <c r="J87" s="224"/>
      <c r="K87" s="211">
        <v>140</v>
      </c>
      <c r="L87" s="224"/>
      <c r="M87" s="211">
        <v>1620.0000000000009</v>
      </c>
      <c r="N87" s="211"/>
      <c r="O87" s="211">
        <f>-254-5+1</f>
        <v>-258</v>
      </c>
      <c r="P87" s="211"/>
      <c r="Q87" s="224">
        <f>SUM(C87:O87)</f>
        <v>1502.0000000000009</v>
      </c>
      <c r="R87" s="216"/>
      <c r="S87" s="211">
        <f>-1715+1</f>
        <v>-1714</v>
      </c>
      <c r="T87" s="216"/>
      <c r="U87" s="214">
        <f>+Q87+S87</f>
        <v>-211.99999999999909</v>
      </c>
    </row>
    <row r="88" spans="1:22" s="163" customFormat="1" ht="5.25" customHeight="1">
      <c r="A88" s="177"/>
      <c r="B88" s="164"/>
      <c r="C88" s="211"/>
      <c r="D88" s="211"/>
      <c r="E88" s="211"/>
      <c r="F88" s="211"/>
      <c r="G88" s="211"/>
      <c r="H88" s="211"/>
      <c r="I88" s="211"/>
      <c r="J88" s="224"/>
      <c r="K88" s="211"/>
      <c r="L88" s="224"/>
      <c r="M88" s="211"/>
      <c r="N88" s="211"/>
      <c r="O88" s="211"/>
      <c r="P88" s="211"/>
      <c r="Q88" s="224"/>
      <c r="R88" s="216"/>
      <c r="S88" s="211"/>
      <c r="T88" s="216"/>
      <c r="U88" s="214"/>
    </row>
    <row r="89" spans="1:22" s="163" customFormat="1">
      <c r="A89" s="166" t="s">
        <v>219</v>
      </c>
      <c r="B89" s="164"/>
      <c r="C89" s="211">
        <v>0</v>
      </c>
      <c r="D89" s="211"/>
      <c r="E89" s="211">
        <v>0</v>
      </c>
      <c r="F89" s="211"/>
      <c r="G89" s="211">
        <v>0</v>
      </c>
      <c r="H89" s="211"/>
      <c r="I89" s="211">
        <v>-481</v>
      </c>
      <c r="J89" s="224"/>
      <c r="K89" s="211">
        <v>0</v>
      </c>
      <c r="L89" s="224"/>
      <c r="M89" s="211">
        <v>152</v>
      </c>
      <c r="N89" s="211"/>
      <c r="O89" s="211">
        <v>329</v>
      </c>
      <c r="P89" s="211"/>
      <c r="Q89" s="211">
        <f>SUM(C89:O89)</f>
        <v>0</v>
      </c>
      <c r="R89" s="216"/>
      <c r="S89" s="211">
        <v>0</v>
      </c>
      <c r="T89" s="216"/>
      <c r="U89" s="214">
        <f>+Q89+S89</f>
        <v>0</v>
      </c>
    </row>
    <row r="90" spans="1:22" s="163" customFormat="1">
      <c r="A90" s="177"/>
      <c r="B90" s="164"/>
      <c r="C90" s="236"/>
      <c r="D90" s="248"/>
      <c r="E90" s="248"/>
      <c r="F90" s="248"/>
      <c r="G90" s="236"/>
      <c r="H90" s="248"/>
      <c r="I90" s="236"/>
      <c r="J90" s="236"/>
      <c r="K90" s="236"/>
      <c r="L90" s="236"/>
      <c r="M90" s="236"/>
      <c r="N90" s="248"/>
      <c r="O90" s="236"/>
      <c r="P90" s="248"/>
      <c r="Q90" s="236"/>
      <c r="R90" s="252"/>
      <c r="S90" s="252"/>
      <c r="T90" s="253"/>
      <c r="U90" s="216"/>
    </row>
    <row r="91" spans="1:22" s="163" customFormat="1" ht="15.75" thickBot="1">
      <c r="A91" s="368" t="s">
        <v>223</v>
      </c>
      <c r="B91" s="164">
        <v>28</v>
      </c>
      <c r="C91" s="179">
        <f>+C68+C71+C75+C79+C85+C89+C73</f>
        <v>134798</v>
      </c>
      <c r="D91" s="160"/>
      <c r="E91" s="179">
        <f>+E68+E71+E75+E79+E85+E89+E73</f>
        <v>-18613</v>
      </c>
      <c r="F91" s="160"/>
      <c r="G91" s="179">
        <f>+G68+G71+G75+G79+G85+G89+G73</f>
        <v>45256</v>
      </c>
      <c r="H91" s="160"/>
      <c r="I91" s="179">
        <f>+I68+I71+I75+I79+I85+I89+I73</f>
        <v>23445</v>
      </c>
      <c r="J91" s="161"/>
      <c r="K91" s="179">
        <f>+K68+K71+K75+K79+K85+K89+K73</f>
        <v>1330</v>
      </c>
      <c r="L91" s="161"/>
      <c r="M91" s="179">
        <f>+M68+M71+M75+M79+M85+M89+M73</f>
        <v>-2562.9999999999991</v>
      </c>
      <c r="N91" s="160"/>
      <c r="O91" s="179">
        <f>+O68+O71+O75+O79+O85+O89+O73</f>
        <v>222238</v>
      </c>
      <c r="P91" s="160"/>
      <c r="Q91" s="179">
        <f>+Q68+Q71+Q75+Q79+Q85+Q89+Q73</f>
        <v>405891</v>
      </c>
      <c r="R91" s="162"/>
      <c r="S91" s="179">
        <f>+S68+S71+S75+S79+S85+S89+S73</f>
        <v>51749</v>
      </c>
      <c r="U91" s="179">
        <f>+U68+U71+U75+U79+U85+U89+U73</f>
        <v>457640</v>
      </c>
    </row>
    <row r="92" spans="1:22" s="163" customFormat="1" ht="15.75" thickTop="1">
      <c r="A92" s="159"/>
      <c r="B92" s="164"/>
      <c r="C92" s="161"/>
      <c r="D92" s="160"/>
      <c r="E92" s="161"/>
      <c r="F92" s="160"/>
      <c r="G92" s="161"/>
      <c r="H92" s="160"/>
      <c r="I92" s="161"/>
      <c r="J92" s="161"/>
      <c r="K92" s="161"/>
      <c r="L92" s="161"/>
      <c r="M92" s="161"/>
      <c r="N92" s="160"/>
      <c r="O92" s="161"/>
      <c r="P92" s="160"/>
      <c r="Q92" s="161"/>
      <c r="R92" s="162"/>
      <c r="S92" s="161"/>
      <c r="U92" s="161"/>
    </row>
    <row r="93" spans="1:22" s="163" customFormat="1">
      <c r="A93" s="159"/>
      <c r="B93" s="164"/>
      <c r="C93" s="161"/>
      <c r="D93" s="160"/>
      <c r="E93" s="161"/>
      <c r="F93" s="160"/>
      <c r="G93" s="161"/>
      <c r="H93" s="160"/>
      <c r="I93" s="161"/>
      <c r="J93" s="161"/>
      <c r="K93" s="161"/>
      <c r="L93" s="161"/>
      <c r="M93" s="161"/>
      <c r="N93" s="160"/>
      <c r="O93" s="161"/>
      <c r="P93" s="160"/>
      <c r="Q93" s="161"/>
      <c r="R93" s="162"/>
      <c r="S93" s="161"/>
      <c r="U93" s="161"/>
    </row>
    <row r="94" spans="1:22" s="163" customFormat="1">
      <c r="A94" s="159"/>
      <c r="B94" s="164"/>
      <c r="C94" s="161"/>
      <c r="D94" s="160"/>
      <c r="E94" s="161"/>
      <c r="F94" s="160"/>
      <c r="G94" s="161"/>
      <c r="H94" s="160"/>
      <c r="I94" s="161"/>
      <c r="J94" s="161"/>
      <c r="K94" s="161"/>
      <c r="L94" s="161"/>
      <c r="M94" s="161"/>
      <c r="N94" s="160"/>
      <c r="O94" s="161"/>
      <c r="P94" s="160"/>
      <c r="Q94" s="161"/>
      <c r="R94" s="162"/>
      <c r="S94" s="161"/>
      <c r="U94" s="161"/>
    </row>
    <row r="95" spans="1:22" s="163" customFormat="1">
      <c r="A95" s="159"/>
      <c r="B95" s="164"/>
      <c r="C95" s="161"/>
      <c r="D95" s="160"/>
      <c r="E95" s="160"/>
      <c r="F95" s="160"/>
      <c r="G95" s="161"/>
      <c r="H95" s="160"/>
      <c r="I95" s="161"/>
      <c r="J95" s="161"/>
      <c r="K95" s="161"/>
      <c r="L95" s="161"/>
      <c r="M95" s="161"/>
      <c r="N95" s="160"/>
      <c r="O95" s="161"/>
      <c r="P95" s="160"/>
      <c r="Q95" s="161"/>
      <c r="R95" s="162"/>
      <c r="S95" s="162"/>
      <c r="U95" s="180"/>
    </row>
    <row r="96" spans="1:22" s="22" customFormat="1">
      <c r="A96" s="397" t="str">
        <f>+SCI!A61</f>
        <v>The accompanying notes on pages 5 to 133 form an integral part of the consolidated financial statements.</v>
      </c>
      <c r="B96" s="227"/>
      <c r="C96" s="228"/>
      <c r="D96" s="228"/>
      <c r="E96" s="228"/>
      <c r="F96" s="228"/>
      <c r="G96" s="34"/>
      <c r="H96" s="29"/>
      <c r="I96" s="34"/>
      <c r="J96" s="34"/>
      <c r="K96" s="181"/>
      <c r="L96" s="34"/>
      <c r="M96" s="34"/>
      <c r="N96" s="34"/>
      <c r="O96" s="34"/>
      <c r="P96" s="34"/>
      <c r="Q96" s="34"/>
      <c r="S96" s="47"/>
    </row>
    <row r="97" spans="1:19" s="22" customFormat="1" ht="8.25" customHeight="1">
      <c r="B97" s="28"/>
      <c r="C97" s="182"/>
      <c r="D97" s="182"/>
      <c r="E97" s="182"/>
      <c r="F97" s="182"/>
      <c r="G97" s="34"/>
      <c r="H97" s="29"/>
      <c r="I97" s="34"/>
      <c r="J97" s="34"/>
      <c r="K97" s="34"/>
      <c r="L97" s="34"/>
      <c r="M97" s="34"/>
      <c r="N97" s="34"/>
      <c r="O97" s="34"/>
      <c r="P97" s="34"/>
      <c r="Q97" s="34"/>
      <c r="S97" s="47"/>
    </row>
    <row r="98" spans="1:19" s="22" customFormat="1">
      <c r="A98" s="63" t="s">
        <v>100</v>
      </c>
      <c r="B98" s="28"/>
      <c r="C98" s="28"/>
      <c r="D98" s="28"/>
      <c r="E98" s="338"/>
      <c r="F98" s="338"/>
    </row>
    <row r="99" spans="1:19" s="22" customFormat="1">
      <c r="A99" s="64" t="s">
        <v>33</v>
      </c>
      <c r="B99" s="28"/>
      <c r="C99" s="28"/>
      <c r="D99" s="28"/>
      <c r="E99" s="338"/>
      <c r="F99" s="338"/>
    </row>
    <row r="100" spans="1:19" s="22" customFormat="1">
      <c r="A100" s="70"/>
      <c r="B100" s="329"/>
      <c r="C100" s="329"/>
      <c r="D100" s="329"/>
      <c r="E100" s="329"/>
      <c r="F100" s="329"/>
      <c r="G100" s="70"/>
      <c r="H100" s="70"/>
      <c r="I100" s="70"/>
      <c r="J100" s="70"/>
    </row>
    <row r="101" spans="1:19" s="22" customFormat="1">
      <c r="A101" s="63" t="s">
        <v>101</v>
      </c>
      <c r="B101" s="28"/>
      <c r="C101" s="28"/>
      <c r="D101" s="28"/>
      <c r="E101" s="338"/>
      <c r="F101" s="338"/>
    </row>
    <row r="102" spans="1:19" s="22" customFormat="1">
      <c r="A102" s="64" t="s">
        <v>40</v>
      </c>
      <c r="B102" s="28"/>
      <c r="C102" s="28"/>
      <c r="D102" s="28"/>
      <c r="E102" s="338"/>
      <c r="F102" s="338"/>
    </row>
    <row r="103" spans="1:19" s="22" customFormat="1">
      <c r="A103" s="66"/>
      <c r="B103" s="28"/>
      <c r="C103" s="28"/>
      <c r="D103" s="28"/>
      <c r="E103" s="28"/>
      <c r="F103" s="28"/>
      <c r="G103" s="28"/>
    </row>
    <row r="104" spans="1:19" s="22" customFormat="1">
      <c r="A104" s="67" t="s">
        <v>41</v>
      </c>
      <c r="B104" s="28"/>
      <c r="C104" s="28"/>
      <c r="D104" s="28"/>
      <c r="E104" s="28"/>
      <c r="F104" s="28"/>
      <c r="G104" s="28"/>
    </row>
    <row r="105" spans="1:19" s="22" customFormat="1">
      <c r="A105" s="243" t="s">
        <v>44</v>
      </c>
      <c r="B105" s="28"/>
      <c r="C105" s="28"/>
      <c r="D105" s="28"/>
      <c r="E105" s="28"/>
      <c r="F105" s="28"/>
      <c r="G105" s="28"/>
    </row>
    <row r="106" spans="1:19">
      <c r="A106" s="243"/>
      <c r="B106" s="247"/>
    </row>
    <row r="107" spans="1:19">
      <c r="A107" s="22"/>
    </row>
    <row r="109" spans="1:19">
      <c r="A109" s="183"/>
    </row>
    <row r="115" spans="1:2">
      <c r="A115" s="184"/>
      <c r="B115" s="184"/>
    </row>
  </sheetData>
  <mergeCells count="13">
    <mergeCell ref="A48:B48"/>
    <mergeCell ref="A70:B70"/>
    <mergeCell ref="Q5:Q6"/>
    <mergeCell ref="A2:Q2"/>
    <mergeCell ref="C4:Q4"/>
    <mergeCell ref="A5:A6"/>
    <mergeCell ref="C5:C6"/>
    <mergeCell ref="E5:E6"/>
    <mergeCell ref="G5:G6"/>
    <mergeCell ref="I5:I6"/>
    <mergeCell ref="K5:K6"/>
    <mergeCell ref="M5:M6"/>
    <mergeCell ref="O5:O6"/>
  </mergeCells>
  <pageMargins left="0.65" right="0.41" top="0.51181102362204722" bottom="0.48" header="0.31496062992125984" footer="0.32"/>
  <pageSetup paperSize="9" scale="50" firstPageNumber="4" orientation="landscape" blackAndWhite="1" useFirstPageNumber="1" r:id="rId1"/>
  <headerFooter alignWithMargins="0">
    <oddFooter>&amp;C&amp;"Times New Roman,Italic"This is a translation from Bulgarian of the consolidated financial statements of Sopharma Group for year 2015.&amp;R &amp;P</oddFooter>
  </headerFooter>
  <ignoredErrors>
    <ignoredError sqref="Q27:Q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Cover </vt:lpstr>
      <vt:lpstr>SCI</vt:lpstr>
      <vt:lpstr>SFP</vt:lpstr>
      <vt:lpstr>SCF</vt:lpstr>
      <vt:lpstr>SEQ</vt:lpstr>
      <vt:lpstr>'Cover '!Print_Area</vt:lpstr>
      <vt:lpstr>SCF!Print_Area</vt:lpstr>
      <vt:lpstr>SCI!Print_Area</vt:lpstr>
      <vt:lpstr>SEQ!Print_Area</vt:lpstr>
      <vt:lpstr>SFP!Print_Area</vt:lpstr>
      <vt:lpstr>SCI!Print_Titles</vt:lpstr>
    </vt:vector>
  </TitlesOfParts>
  <Company>AFA OOD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Sopharma AD</dc:creator>
  <cp:lastModifiedBy>Emil Garipov</cp:lastModifiedBy>
  <cp:lastPrinted>2016-04-25T09:21:56Z</cp:lastPrinted>
  <dcterms:created xsi:type="dcterms:W3CDTF">2012-04-12T11:15:46Z</dcterms:created>
  <dcterms:modified xsi:type="dcterms:W3CDTF">2016-04-26T13:11:34Z</dcterms:modified>
</cp:coreProperties>
</file>