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655" yWindow="15" windowWidth="14445" windowHeight="12795" tabRatio="814" firstSheet="1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G20" i="10"/>
  <c r="C78" i="9"/>
  <c r="G59" i="4" l="1"/>
  <c r="C69"/>
  <c r="C38" i="6"/>
  <c r="C26"/>
  <c r="G15" i="5"/>
  <c r="F13" i="10" l="1"/>
  <c r="C13"/>
  <c r="C37" i="6"/>
  <c r="C20"/>
  <c r="C13"/>
  <c r="G64" i="4"/>
  <c r="G24" i="5"/>
  <c r="D38" i="6"/>
  <c r="D37"/>
  <c r="D32"/>
  <c r="D20"/>
  <c r="D13"/>
  <c r="C17" i="10" l="1"/>
  <c r="F17"/>
  <c r="H183" i="2"/>
  <c r="H118"/>
  <c r="C22" i="5"/>
  <c r="H69" i="4"/>
  <c r="G27" i="5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G30" s="1"/>
  <c r="H567" i="2" s="1"/>
  <c r="E30" i="8"/>
  <c r="D30"/>
  <c r="H477" i="2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I19"/>
  <c r="H619" i="2" s="1"/>
  <c r="H19" i="8"/>
  <c r="F19"/>
  <c r="E19"/>
  <c r="H499" i="2" s="1"/>
  <c r="D19" i="8"/>
  <c r="H469" i="2"/>
  <c r="N18" i="8"/>
  <c r="Q18" s="1"/>
  <c r="G18"/>
  <c r="H558" i="2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/>
  <c r="I13" i="7"/>
  <c r="H350" i="2"/>
  <c r="G13" i="7"/>
  <c r="H306" i="2"/>
  <c r="F13" i="7"/>
  <c r="H284" i="2"/>
  <c r="E13" i="7"/>
  <c r="H262" i="2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/>
  <c r="D9"/>
  <c r="C92" i="4"/>
  <c r="H69" i="2" s="1"/>
  <c r="D79" i="4"/>
  <c r="D85"/>
  <c r="C79"/>
  <c r="H58" i="2"/>
  <c r="D76" i="4"/>
  <c r="C76"/>
  <c r="H57" i="2" s="1"/>
  <c r="D65" i="4"/>
  <c r="C65"/>
  <c r="H61"/>
  <c r="H71"/>
  <c r="H79" s="1"/>
  <c r="D52"/>
  <c r="C52"/>
  <c r="H38" i="2"/>
  <c r="H50" i="4"/>
  <c r="H56"/>
  <c r="G50"/>
  <c r="H102" i="2" s="1"/>
  <c r="D40" i="4"/>
  <c r="C40"/>
  <c r="H27" i="2"/>
  <c r="D35" i="4"/>
  <c r="D46" s="1"/>
  <c r="D56" s="1"/>
  <c r="C35"/>
  <c r="C46" s="1"/>
  <c r="H33" i="2" s="1"/>
  <c r="D33" i="4"/>
  <c r="C33"/>
  <c r="H21" i="2"/>
  <c r="H28" i="4"/>
  <c r="H34"/>
  <c r="G28"/>
  <c r="H87" i="2" s="1"/>
  <c r="D28" i="4"/>
  <c r="C28"/>
  <c r="H18" i="2"/>
  <c r="H22" i="4"/>
  <c r="H26"/>
  <c r="H37" s="1"/>
  <c r="H95" s="1"/>
  <c r="G22"/>
  <c r="G26"/>
  <c r="D20"/>
  <c r="C20"/>
  <c r="H11" i="2" s="1"/>
  <c r="H18" i="4"/>
  <c r="G18"/>
  <c r="H79" i="2" s="1"/>
  <c r="E7" i="14"/>
  <c r="F148" i="11"/>
  <c r="N30" i="8"/>
  <c r="H777" i="2"/>
  <c r="G35" i="8"/>
  <c r="J35" s="1"/>
  <c r="K41"/>
  <c r="K43" s="1"/>
  <c r="H700" i="2" s="1"/>
  <c r="H698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/>
  <c r="C13" i="7"/>
  <c r="L13" s="1"/>
  <c r="H416" i="2" s="1"/>
  <c r="C149" i="11"/>
  <c r="H1305" i="2"/>
  <c r="H1299"/>
  <c r="E15" i="14"/>
  <c r="D15" s="1"/>
  <c r="H1296" i="2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A3" i="14"/>
  <c r="C73" i="2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6" i="4"/>
  <c r="A5" i="10"/>
  <c r="A5" i="9"/>
  <c r="A5" i="8"/>
  <c r="C1335" i="2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A6" i="5"/>
  <c r="A5" i="11"/>
  <c r="C820" i="2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8"/>
  <c r="C737"/>
  <c r="C734"/>
  <c r="C732"/>
  <c r="C729"/>
  <c r="C726"/>
  <c r="C723"/>
  <c r="C720"/>
  <c r="C718"/>
  <c r="C715"/>
  <c r="C712"/>
  <c r="C709"/>
  <c r="C707"/>
  <c r="C704"/>
  <c r="C701"/>
  <c r="C698"/>
  <c r="C695"/>
  <c r="C692"/>
  <c r="C690"/>
  <c r="C687"/>
  <c r="C684"/>
  <c r="C681"/>
  <c r="C679"/>
  <c r="C676"/>
  <c r="C673"/>
  <c r="C670"/>
  <c r="C668"/>
  <c r="C665"/>
  <c r="C662"/>
  <c r="C659"/>
  <c r="C657"/>
  <c r="C654"/>
  <c r="C651"/>
  <c r="C648"/>
  <c r="C645"/>
  <c r="C643"/>
  <c r="C640"/>
  <c r="C638"/>
  <c r="C635"/>
  <c r="C632"/>
  <c r="C629"/>
  <c r="C626"/>
  <c r="C623"/>
  <c r="C621"/>
  <c r="C618"/>
  <c r="C615"/>
  <c r="C613"/>
  <c r="C610"/>
  <c r="C607"/>
  <c r="C604"/>
  <c r="C601"/>
  <c r="C599"/>
  <c r="C596"/>
  <c r="C593"/>
  <c r="C590"/>
  <c r="C588"/>
  <c r="C585"/>
  <c r="C582"/>
  <c r="C579"/>
  <c r="C577"/>
  <c r="C574"/>
  <c r="C572"/>
  <c r="C569"/>
  <c r="C566"/>
  <c r="C563"/>
  <c r="C561"/>
  <c r="C558"/>
  <c r="C555"/>
  <c r="C553"/>
  <c r="C550"/>
  <c r="C547"/>
  <c r="C545"/>
  <c r="C543"/>
  <c r="C540"/>
  <c r="C537"/>
  <c r="C534"/>
  <c r="C531"/>
  <c r="C529"/>
  <c r="C526"/>
  <c r="C523"/>
  <c r="C520"/>
  <c r="C518"/>
  <c r="C515"/>
  <c r="C512"/>
  <c r="C510"/>
  <c r="C507"/>
  <c r="C504"/>
  <c r="C501"/>
  <c r="C499"/>
  <c r="C496"/>
  <c r="C493"/>
  <c r="C490"/>
  <c r="C488"/>
  <c r="C485"/>
  <c r="C482"/>
  <c r="C479"/>
  <c r="C476"/>
  <c r="C473"/>
  <c r="C470"/>
  <c r="C468"/>
  <c r="C465"/>
  <c r="C463"/>
  <c r="C459"/>
  <c r="C456"/>
  <c r="C453"/>
  <c r="C450"/>
  <c r="C448"/>
  <c r="C445"/>
  <c r="C442"/>
  <c r="C440"/>
  <c r="C437"/>
  <c r="C435"/>
  <c r="C432"/>
  <c r="C429"/>
  <c r="C426"/>
  <c r="C423"/>
  <c r="C420"/>
  <c r="C417"/>
  <c r="C414"/>
  <c r="C412"/>
  <c r="C409"/>
  <c r="C406"/>
  <c r="C403"/>
  <c r="C401"/>
  <c r="C398"/>
  <c r="C395"/>
  <c r="C392"/>
  <c r="C389"/>
  <c r="C387"/>
  <c r="C384"/>
  <c r="C382"/>
  <c r="C380"/>
  <c r="C378"/>
  <c r="C376"/>
  <c r="C374"/>
  <c r="C372"/>
  <c r="C370"/>
  <c r="C368"/>
  <c r="C366"/>
  <c r="C364"/>
  <c r="C362"/>
  <c r="C360"/>
  <c r="C357"/>
  <c r="C355"/>
  <c r="C353"/>
  <c r="C351"/>
  <c r="C349"/>
  <c r="C347"/>
  <c r="C345"/>
  <c r="C343"/>
  <c r="C341"/>
  <c r="C339"/>
  <c r="C336"/>
  <c r="C334"/>
  <c r="C332"/>
  <c r="C330"/>
  <c r="C328"/>
  <c r="C326"/>
  <c r="C324"/>
  <c r="C322"/>
  <c r="C320"/>
  <c r="C318"/>
  <c r="C316"/>
  <c r="C314"/>
  <c r="C312"/>
  <c r="C309"/>
  <c r="C307"/>
  <c r="C305"/>
  <c r="C303"/>
  <c r="C301"/>
  <c r="C299"/>
  <c r="C297"/>
  <c r="C295"/>
  <c r="C293"/>
  <c r="C291"/>
  <c r="C289"/>
  <c r="C287"/>
  <c r="C284"/>
  <c r="C282"/>
  <c r="C280"/>
  <c r="C278"/>
  <c r="C276"/>
  <c r="C274"/>
  <c r="C272"/>
  <c r="C270"/>
  <c r="C269"/>
  <c r="C266"/>
  <c r="C264"/>
  <c r="C262"/>
  <c r="C260"/>
  <c r="C258"/>
  <c r="C256"/>
  <c r="C254"/>
  <c r="C252"/>
  <c r="C250"/>
  <c r="C248"/>
  <c r="C246"/>
  <c r="C244"/>
  <c r="C242"/>
  <c r="C239"/>
  <c r="C237"/>
  <c r="C235"/>
  <c r="C233"/>
  <c r="C231"/>
  <c r="C229"/>
  <c r="C227"/>
  <c r="C225"/>
  <c r="C222"/>
  <c r="C220"/>
  <c r="C218"/>
  <c r="C215"/>
  <c r="C213"/>
  <c r="C211"/>
  <c r="C208"/>
  <c r="C206"/>
  <c r="C204"/>
  <c r="C202"/>
  <c r="C200"/>
  <c r="C198"/>
  <c r="C195"/>
  <c r="C193"/>
  <c r="C191"/>
  <c r="C189"/>
  <c r="C187"/>
  <c r="C185"/>
  <c r="C183"/>
  <c r="C181"/>
  <c r="A6" i="6"/>
  <c r="C781" i="2"/>
  <c r="C739"/>
  <c r="C736"/>
  <c r="C735"/>
  <c r="C733"/>
  <c r="C731"/>
  <c r="C730"/>
  <c r="C728"/>
  <c r="C727"/>
  <c r="C725"/>
  <c r="C724"/>
  <c r="C722"/>
  <c r="C721"/>
  <c r="C719"/>
  <c r="C717"/>
  <c r="C716"/>
  <c r="C714"/>
  <c r="C713"/>
  <c r="C711"/>
  <c r="C710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1334" i="2"/>
  <c r="H82"/>
  <c r="L18" i="7"/>
  <c r="H421" i="2" s="1"/>
  <c r="F17" i="7"/>
  <c r="H288" i="2" s="1"/>
  <c r="I17" i="7"/>
  <c r="H354" i="2" s="1"/>
  <c r="C17" i="7"/>
  <c r="H222" i="2"/>
  <c r="F31" i="7"/>
  <c r="H302" i="2"/>
  <c r="F34" i="7"/>
  <c r="H305" i="2" s="1"/>
  <c r="H862"/>
  <c r="J31" i="7"/>
  <c r="J34" s="1"/>
  <c r="H393" i="2" s="1"/>
  <c r="H218"/>
  <c r="H1178"/>
  <c r="H772"/>
  <c r="H48"/>
  <c r="H1193"/>
  <c r="F107" i="9"/>
  <c r="H1195" i="2"/>
  <c r="E12" i="14"/>
  <c r="D12" s="1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774" i="2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H571" i="2"/>
  <c r="H648"/>
  <c r="G19" i="8"/>
  <c r="D44" i="6"/>
  <c r="D46" s="1"/>
  <c r="H31" i="5"/>
  <c r="H36" s="1"/>
  <c r="D94" i="4"/>
  <c r="D95" s="1"/>
  <c r="B56" i="6"/>
  <c r="B40" i="7"/>
  <c r="B113" i="9"/>
  <c r="B33" i="10"/>
  <c r="C48" i="8"/>
  <c r="B100" i="4"/>
  <c r="H860" i="2"/>
  <c r="H559"/>
  <c r="J19" i="8"/>
  <c r="H1043" i="2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G31" s="1"/>
  <c r="C10" i="14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H86" i="2"/>
  <c r="E31" i="7"/>
  <c r="H280" i="2" s="1"/>
  <c r="H258"/>
  <c r="H597"/>
  <c r="E73" i="9"/>
  <c r="H1110" i="2" s="1"/>
  <c r="E58" i="9"/>
  <c r="H1098" i="2" s="1"/>
  <c r="H1012"/>
  <c r="H507"/>
  <c r="D43" i="8"/>
  <c r="H490" i="2"/>
  <c r="H679"/>
  <c r="C21" i="6"/>
  <c r="G56" i="4"/>
  <c r="H107" i="2" s="1"/>
  <c r="G34" i="4"/>
  <c r="H93" i="2" s="1"/>
  <c r="H134"/>
  <c r="E43" i="8"/>
  <c r="H520" i="2" s="1"/>
  <c r="H22"/>
  <c r="C45" i="9" l="1"/>
  <c r="C46" s="1"/>
  <c r="H943" i="2" s="1"/>
  <c r="H650"/>
  <c r="F78" i="11"/>
  <c r="F79" s="1"/>
  <c r="H1330" i="2" s="1"/>
  <c r="H275"/>
  <c r="E34" i="7"/>
  <c r="H283" i="2" s="1"/>
  <c r="D31" i="5"/>
  <c r="D36" s="1"/>
  <c r="D42" s="1"/>
  <c r="H44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D33" i="5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70" i="2"/>
  <c r="G36" i="5"/>
  <c r="H174" i="2" s="1"/>
  <c r="H137"/>
  <c r="D37" i="5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H37" i="5"/>
  <c r="G37" i="4"/>
  <c r="D18" i="12" s="1"/>
  <c r="J28" i="8"/>
  <c r="E26" i="9"/>
  <c r="R38" i="8"/>
  <c r="H905" i="2" s="1"/>
  <c r="H239"/>
  <c r="H236"/>
  <c r="I31" i="7"/>
  <c r="H942" i="2" l="1"/>
  <c r="H1329"/>
  <c r="H33" i="5"/>
  <c r="H548" i="2"/>
  <c r="F43" i="8"/>
  <c r="H550" i="2" s="1"/>
  <c r="G41" i="8"/>
  <c r="R19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G37" i="5"/>
  <c r="H42"/>
  <c r="D44" s="1"/>
  <c r="H147" i="2"/>
  <c r="D8" i="12"/>
  <c r="C42" i="5"/>
  <c r="H153" i="2" s="1"/>
  <c r="C37" i="5"/>
  <c r="G43" i="8"/>
  <c r="H580" i="2" s="1"/>
  <c r="J41" i="8"/>
  <c r="H578" i="2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G42" i="5" l="1"/>
  <c r="C44" s="1"/>
  <c r="C6" i="14"/>
  <c r="H72" i="2"/>
  <c r="D16" i="12"/>
  <c r="D20"/>
  <c r="H1135" i="2"/>
  <c r="D19" i="12"/>
  <c r="H175" i="2"/>
  <c r="C45" i="5"/>
  <c r="H156" i="2" s="1"/>
  <c r="H45" i="5"/>
  <c r="D21" i="12"/>
  <c r="H148" i="2"/>
  <c r="H1006"/>
  <c r="E46" i="9"/>
  <c r="H1007" i="2" s="1"/>
  <c r="R41" i="8"/>
  <c r="H908" i="2" s="1"/>
  <c r="H668"/>
  <c r="H176"/>
  <c r="G44" i="5"/>
  <c r="H178" i="2" s="1"/>
  <c r="E6" i="14"/>
  <c r="H125" i="2"/>
  <c r="H896"/>
  <c r="H878"/>
  <c r="Q43" i="8"/>
  <c r="H880" i="2" s="1"/>
  <c r="J43" i="8"/>
  <c r="H670" i="2" s="1"/>
  <c r="H371"/>
  <c r="L34" i="7"/>
  <c r="G45" i="5" l="1"/>
  <c r="H179" i="2" s="1"/>
  <c r="R43" i="8"/>
  <c r="H910" i="2" s="1"/>
  <c r="D6" i="14"/>
  <c r="D24" i="12"/>
  <c r="D22"/>
  <c r="D23"/>
  <c r="H155" i="2"/>
  <c r="E8" i="14"/>
  <c r="D8" s="1"/>
  <c r="E11"/>
  <c r="D11" s="1"/>
  <c r="H437" i="2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<sst xmlns="http://schemas.openxmlformats.org/spreadsheetml/2006/main" count="4330" uniqueCount="1011">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</sst>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45291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45380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44927</v>
      </c>
    </row>
    <row r="10" spans="1:27">
      <c r="A10" s="7" t="s">
        <v>2</v>
      </c>
      <c r="B10" s="578">
        <v>45291</v>
      </c>
    </row>
    <row r="11" spans="1:27">
      <c r="A11" s="7" t="s">
        <v>975</v>
      </c>
      <c r="B11" s="578">
        <v>45380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22" zoomScale="115" zoomScaleNormal="85" zoomScaleSheetLayoutView="115" workbookViewId="0">
      <selection activeCell="A31" sqref="A31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31.12.2023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6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6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6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6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171</v>
      </c>
      <c r="D19" s="197">
        <v>194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171</v>
      </c>
      <c r="D20" s="598">
        <f>SUM(D12:D19)</f>
        <v>194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27741</v>
      </c>
      <c r="D21" s="476">
        <v>27670</v>
      </c>
      <c r="E21" s="89" t="s">
        <v>58</v>
      </c>
      <c r="F21" s="93" t="s">
        <v>59</v>
      </c>
      <c r="G21" s="197">
        <v>4081</v>
      </c>
      <c r="H21" s="197">
        <v>3233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34474</v>
      </c>
      <c r="H26" s="598">
        <f>H20+H21+H22</f>
        <v>33626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23778</v>
      </c>
      <c r="H28" s="596">
        <f>SUM(H29:H31)</f>
        <v>20949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23778</v>
      </c>
      <c r="H29" s="197">
        <v>20949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1534</v>
      </c>
      <c r="H32" s="197">
        <v>2829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25312</v>
      </c>
      <c r="H34" s="598">
        <f>H28+H32+H33</f>
        <v>23778</v>
      </c>
    </row>
    <row r="35" spans="1:13">
      <c r="A35" s="89" t="s">
        <v>106</v>
      </c>
      <c r="B35" s="94" t="s">
        <v>107</v>
      </c>
      <c r="C35" s="595">
        <f>SUM(C36:C39)</f>
        <v>62923</v>
      </c>
      <c r="D35" s="596">
        <f>SUM(D36:D39)</f>
        <v>60837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62474</v>
      </c>
      <c r="D36" s="197">
        <v>60394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65396</v>
      </c>
      <c r="H37" s="600">
        <f>H26+H18+H34</f>
        <v>63014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449</v>
      </c>
      <c r="D39" s="197">
        <v>443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21395</v>
      </c>
      <c r="H45" s="197">
        <v>12864</v>
      </c>
    </row>
    <row r="46" spans="1:13">
      <c r="A46" s="473" t="s">
        <v>137</v>
      </c>
      <c r="B46" s="96" t="s">
        <v>138</v>
      </c>
      <c r="C46" s="597">
        <f>C35+C40+C45</f>
        <v>62923</v>
      </c>
      <c r="D46" s="598">
        <f>D35+D40+D45</f>
        <v>60837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52395</v>
      </c>
      <c r="H50" s="596">
        <f>SUM(H44:H49)</f>
        <v>43864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2573</v>
      </c>
      <c r="H54" s="197">
        <v>2425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90835</v>
      </c>
      <c r="D56" s="602">
        <f>D20+D21+D22+D28+D33+D46+D52+D54+D55</f>
        <v>88701</v>
      </c>
      <c r="E56" s="100" t="s">
        <v>850</v>
      </c>
      <c r="F56" s="99" t="s">
        <v>172</v>
      </c>
      <c r="G56" s="599">
        <f>G50+G52+G53+G54+G55</f>
        <v>54968</v>
      </c>
      <c r="H56" s="600">
        <f>H50+H52+H53+H54+H55</f>
        <v>46289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f>9913+184+89</f>
        <v>10186</v>
      </c>
      <c r="H59" s="197">
        <v>17494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2203</v>
      </c>
      <c r="H60" s="197">
        <v>1055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4898</v>
      </c>
      <c r="H61" s="596">
        <f>SUM(H62:H68)</f>
        <v>10048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>
        <v>2840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f>8+4880</f>
        <v>4888</v>
      </c>
      <c r="H64" s="197">
        <v>5827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>
        <v>1297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5</v>
      </c>
      <c r="H66" s="197">
        <v>6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1</v>
      </c>
    </row>
    <row r="68" spans="1:13">
      <c r="A68" s="89" t="s">
        <v>206</v>
      </c>
      <c r="B68" s="91" t="s">
        <v>207</v>
      </c>
      <c r="C68" s="197">
        <v>14244</v>
      </c>
      <c r="D68" s="197">
        <v>6781</v>
      </c>
      <c r="E68" s="89" t="s">
        <v>212</v>
      </c>
      <c r="F68" s="93" t="s">
        <v>213</v>
      </c>
      <c r="G68" s="197">
        <v>3</v>
      </c>
      <c r="H68" s="197">
        <v>77</v>
      </c>
    </row>
    <row r="69" spans="1:13">
      <c r="A69" s="89" t="s">
        <v>210</v>
      </c>
      <c r="B69" s="91" t="s">
        <v>211</v>
      </c>
      <c r="C69" s="197">
        <f>4083-96</f>
        <v>3987</v>
      </c>
      <c r="D69" s="197">
        <v>3</v>
      </c>
      <c r="E69" s="201" t="s">
        <v>79</v>
      </c>
      <c r="F69" s="93" t="s">
        <v>216</v>
      </c>
      <c r="G69" s="197">
        <v>1364</v>
      </c>
      <c r="H69" s="197">
        <f>27+1353</f>
        <v>1380</v>
      </c>
    </row>
    <row r="70" spans="1:13">
      <c r="A70" s="89" t="s">
        <v>214</v>
      </c>
      <c r="B70" s="91" t="s">
        <v>215</v>
      </c>
      <c r="C70" s="197">
        <v>162</v>
      </c>
      <c r="D70" s="197">
        <v>162</v>
      </c>
      <c r="E70" s="89" t="s">
        <v>219</v>
      </c>
      <c r="F70" s="93" t="s">
        <v>220</v>
      </c>
      <c r="G70" s="197"/>
      <c r="H70" s="196"/>
    </row>
    <row r="71" spans="1:13">
      <c r="A71" s="89" t="s">
        <v>217</v>
      </c>
      <c r="B71" s="91" t="s">
        <v>218</v>
      </c>
      <c r="C71" s="197">
        <v>245</v>
      </c>
      <c r="D71" s="197">
        <v>4691</v>
      </c>
      <c r="E71" s="474" t="s">
        <v>47</v>
      </c>
      <c r="F71" s="95" t="s">
        <v>223</v>
      </c>
      <c r="G71" s="597">
        <f>G59+G60+G61+G69+G70</f>
        <v>18651</v>
      </c>
      <c r="H71" s="598">
        <f>H59+H60+H61+H69+H70</f>
        <v>29977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6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18638</v>
      </c>
      <c r="D76" s="598">
        <f>SUM(D68:D75)</f>
        <v>11637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18651</v>
      </c>
      <c r="H79" s="600">
        <f>H71+H73+H75+H77</f>
        <v>29977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29445</v>
      </c>
      <c r="D83" s="197">
        <v>38841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29445</v>
      </c>
      <c r="D85" s="598">
        <f>D84+D83+D79</f>
        <v>38841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3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90</v>
      </c>
      <c r="D89" s="197">
        <v>2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93</v>
      </c>
      <c r="D92" s="598">
        <f>SUM(D88:D91)</f>
        <v>5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4</v>
      </c>
      <c r="D93" s="479">
        <v>96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48180</v>
      </c>
      <c r="D94" s="602">
        <f>D65+D76+D85+D92+D93</f>
        <v>50579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139015</v>
      </c>
      <c r="D95" s="604">
        <f>D94+D56</f>
        <v>139280</v>
      </c>
      <c r="E95" s="229" t="s">
        <v>941</v>
      </c>
      <c r="F95" s="489" t="s">
        <v>268</v>
      </c>
      <c r="G95" s="603">
        <f>G37+G40+G56+G79</f>
        <v>139015</v>
      </c>
      <c r="H95" s="604">
        <f>H37+H40+H56+H79</f>
        <v>139280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45380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5" zoomScale="115" zoomScaleNormal="70" zoomScaleSheetLayoutView="115" workbookViewId="0">
      <selection activeCell="A42" sqref="A42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31.12.2023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365</v>
      </c>
      <c r="D13" s="316">
        <v>450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23</v>
      </c>
      <c r="D14" s="316">
        <v>23</v>
      </c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74</v>
      </c>
      <c r="D15" s="316">
        <v>64</v>
      </c>
      <c r="E15" s="245" t="s">
        <v>79</v>
      </c>
      <c r="F15" s="240" t="s">
        <v>289</v>
      </c>
      <c r="G15" s="316">
        <f>2271+1497</f>
        <v>3768</v>
      </c>
      <c r="H15" s="316">
        <v>1630</v>
      </c>
    </row>
    <row r="16" spans="1:8">
      <c r="A16" s="194" t="s">
        <v>290</v>
      </c>
      <c r="B16" s="190" t="s">
        <v>291</v>
      </c>
      <c r="C16" s="316">
        <v>14</v>
      </c>
      <c r="D16" s="316">
        <v>14</v>
      </c>
      <c r="E16" s="236" t="s">
        <v>52</v>
      </c>
      <c r="F16" s="264" t="s">
        <v>292</v>
      </c>
      <c r="G16" s="628">
        <f>SUM(G12:G15)</f>
        <v>3768</v>
      </c>
      <c r="H16" s="629">
        <f>SUM(H12:H15)</f>
        <v>1630</v>
      </c>
    </row>
    <row r="17" spans="1:8" ht="31.5">
      <c r="A17" s="194" t="s">
        <v>293</v>
      </c>
      <c r="B17" s="190" t="s">
        <v>294</v>
      </c>
      <c r="C17" s="316">
        <v>1553</v>
      </c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559</v>
      </c>
      <c r="D19" s="316">
        <v>2027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281</v>
      </c>
      <c r="D20" s="316">
        <v>208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2588</v>
      </c>
      <c r="D22" s="629">
        <f>SUM(D12:D18)+D19</f>
        <v>2578</v>
      </c>
      <c r="E22" s="194" t="s">
        <v>309</v>
      </c>
      <c r="F22" s="237" t="s">
        <v>310</v>
      </c>
      <c r="G22" s="316">
        <v>406</v>
      </c>
      <c r="H22" s="316">
        <v>283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319</v>
      </c>
      <c r="H23" s="316">
        <v>128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f>50+2172</f>
        <v>2222</v>
      </c>
      <c r="H24" s="316">
        <v>5053</v>
      </c>
    </row>
    <row r="25" spans="1:8" ht="31.5">
      <c r="A25" s="194" t="s">
        <v>316</v>
      </c>
      <c r="B25" s="237" t="s">
        <v>317</v>
      </c>
      <c r="C25" s="316">
        <v>2376</v>
      </c>
      <c r="D25" s="316">
        <v>1219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123</v>
      </c>
      <c r="D26" s="316">
        <v>63</v>
      </c>
      <c r="E26" s="194" t="s">
        <v>322</v>
      </c>
      <c r="F26" s="237" t="s">
        <v>323</v>
      </c>
      <c r="G26" s="316">
        <v>80</v>
      </c>
      <c r="H26" s="316">
        <v>9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3027</v>
      </c>
      <c r="H27" s="629">
        <f>SUM(H22:H26)</f>
        <v>5473</v>
      </c>
    </row>
    <row r="28" spans="1:8">
      <c r="A28" s="194" t="s">
        <v>79</v>
      </c>
      <c r="B28" s="237" t="s">
        <v>327</v>
      </c>
      <c r="C28" s="316">
        <v>121</v>
      </c>
      <c r="D28" s="316">
        <v>272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2620</v>
      </c>
      <c r="D29" s="629">
        <f>SUM(D25:D28)</f>
        <v>1554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5208</v>
      </c>
      <c r="D31" s="635">
        <f>D29+D22</f>
        <v>4132</v>
      </c>
      <c r="E31" s="251" t="s">
        <v>824</v>
      </c>
      <c r="F31" s="266" t="s">
        <v>331</v>
      </c>
      <c r="G31" s="253">
        <f>G16+G18+G27</f>
        <v>6795</v>
      </c>
      <c r="H31" s="254">
        <f>H16+H18+H27</f>
        <v>7103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1587</v>
      </c>
      <c r="D33" s="244">
        <f>IF((H31-D31)&gt;0,H31-D31,0)</f>
        <v>2971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5208</v>
      </c>
      <c r="D36" s="637">
        <f>D31-D34+D35</f>
        <v>4132</v>
      </c>
      <c r="E36" s="262" t="s">
        <v>346</v>
      </c>
      <c r="F36" s="256" t="s">
        <v>347</v>
      </c>
      <c r="G36" s="267">
        <f>G35-G34+G31</f>
        <v>6795</v>
      </c>
      <c r="H36" s="268">
        <f>H35-H34+H31</f>
        <v>7103</v>
      </c>
    </row>
    <row r="37" spans="1:8">
      <c r="A37" s="261" t="s">
        <v>348</v>
      </c>
      <c r="B37" s="231" t="s">
        <v>349</v>
      </c>
      <c r="C37" s="634">
        <f>IF((G36-C36)&gt;0,G36-C36,0)</f>
        <v>1587</v>
      </c>
      <c r="D37" s="635">
        <f>IF((H36-D36)&gt;0,H36-D36,0)</f>
        <v>2971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53</v>
      </c>
      <c r="D38" s="629">
        <f>D39+D40+D41</f>
        <v>142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53</v>
      </c>
      <c r="D40" s="317">
        <v>142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1534</v>
      </c>
      <c r="D42" s="244">
        <f>+IF((H36-D36-D38)&gt;0,H36-D36-D38,0)</f>
        <v>2829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1534</v>
      </c>
      <c r="D44" s="268">
        <f>IF(H42=0,IF(D42-D43&gt;0,D42-D43+H43,0),IF(H42-H43&lt;0,H43-H42+D42,0))</f>
        <v>2829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6795</v>
      </c>
      <c r="D45" s="631">
        <f>D36+D38+D42</f>
        <v>7103</v>
      </c>
      <c r="E45" s="270" t="s">
        <v>373</v>
      </c>
      <c r="F45" s="272" t="s">
        <v>374</v>
      </c>
      <c r="G45" s="630">
        <f>G42+G36</f>
        <v>6795</v>
      </c>
      <c r="H45" s="631">
        <f>H42+H36</f>
        <v>7103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45380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6" zoomScale="115" zoomScaleNormal="115" zoomScaleSheetLayoutView="80" workbookViewId="0">
      <selection activeCell="B50" sqref="B50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31.12.2023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-198</v>
      </c>
      <c r="D12" s="197">
        <v>-488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15602-10330</f>
        <v>5272</v>
      </c>
      <c r="D13" s="197">
        <f>1327-43926</f>
        <v>-42599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-100</v>
      </c>
      <c r="D14" s="197">
        <v>-91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-255</v>
      </c>
      <c r="D15" s="197">
        <v>-224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>
        <v>179</v>
      </c>
      <c r="D17" s="197">
        <v>142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f>11-38</f>
        <v>-27</v>
      </c>
      <c r="D20" s="197">
        <f>450-64</f>
        <v>386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4871</v>
      </c>
      <c r="D21" s="659">
        <f>SUM(D11:D20)</f>
        <v>-42874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>
        <v>-1547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200</v>
      </c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-10025</v>
      </c>
      <c r="D25" s="197">
        <v>-4159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f>11108</f>
        <v>11108</v>
      </c>
      <c r="D26" s="197">
        <v>3307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-3400</v>
      </c>
      <c r="D28" s="197">
        <v>-5313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1230</v>
      </c>
      <c r="D29" s="197">
        <v>23353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35</v>
      </c>
      <c r="D30" s="197">
        <v>128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-939</v>
      </c>
      <c r="D32" s="197">
        <f>1325-224</f>
        <v>1101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-1791</v>
      </c>
      <c r="D33" s="659">
        <f>SUM(D23:D32)</f>
        <v>16870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f>148+3400</f>
        <v>3548</v>
      </c>
      <c r="D37" s="197">
        <f>11934+37000</f>
        <v>48934</v>
      </c>
      <c r="E37" s="177"/>
      <c r="F37" s="177"/>
    </row>
    <row r="38" spans="1:13">
      <c r="A38" s="277" t="s">
        <v>429</v>
      </c>
      <c r="B38" s="178" t="s">
        <v>430</v>
      </c>
      <c r="C38" s="197">
        <f>-3057-1946+89</f>
        <v>-4914</v>
      </c>
      <c r="D38" s="197">
        <f>-8796-12828</f>
        <v>-21624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-1464</v>
      </c>
      <c r="D40" s="197">
        <v>-1175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-162</v>
      </c>
      <c r="D42" s="197">
        <v>-169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-2992</v>
      </c>
      <c r="D43" s="661">
        <f>SUM(D35:D42)</f>
        <v>25966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88</v>
      </c>
      <c r="D44" s="307">
        <f>D43+D33+D21</f>
        <v>-38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5</v>
      </c>
      <c r="D45" s="309">
        <v>43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93</v>
      </c>
      <c r="D46" s="311">
        <f>D45+D44</f>
        <v>5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93</v>
      </c>
      <c r="D47" s="298">
        <v>5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45380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1" zoomScaleNormal="100" zoomScaleSheetLayoutView="100" workbookViewId="0">
      <selection activeCell="E36" sqref="E36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31.12.2023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3233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23778</v>
      </c>
      <c r="J13" s="584">
        <f>'1-Баланс'!H30+'1-Баланс'!H33</f>
        <v>0</v>
      </c>
      <c r="K13" s="585"/>
      <c r="L13" s="584">
        <f>SUM(C13:K13)</f>
        <v>63014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3233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23778</v>
      </c>
      <c r="J17" s="653">
        <f t="shared" si="2"/>
        <v>0</v>
      </c>
      <c r="K17" s="653">
        <f t="shared" si="2"/>
        <v>0</v>
      </c>
      <c r="L17" s="584">
        <f t="shared" si="1"/>
        <v>63014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1534</v>
      </c>
      <c r="J18" s="584">
        <f>+'1-Баланс'!G33</f>
        <v>0</v>
      </c>
      <c r="K18" s="585"/>
      <c r="L18" s="584">
        <f t="shared" si="1"/>
        <v>1534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942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942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>
        <v>942</v>
      </c>
      <c r="F27" s="316"/>
      <c r="G27" s="316"/>
      <c r="H27" s="316"/>
      <c r="I27" s="316"/>
      <c r="J27" s="316"/>
      <c r="K27" s="316"/>
      <c r="L27" s="584">
        <f t="shared" si="1"/>
        <v>942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>
        <v>-94</v>
      </c>
      <c r="F29" s="316"/>
      <c r="G29" s="316"/>
      <c r="H29" s="316"/>
      <c r="I29" s="316"/>
      <c r="J29" s="316"/>
      <c r="K29" s="316"/>
      <c r="L29" s="584">
        <f t="shared" si="1"/>
        <v>-94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4081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25312</v>
      </c>
      <c r="J31" s="653">
        <f t="shared" si="6"/>
        <v>0</v>
      </c>
      <c r="K31" s="653">
        <f t="shared" si="6"/>
        <v>0</v>
      </c>
      <c r="L31" s="584">
        <f t="shared" si="1"/>
        <v>65396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4081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25312</v>
      </c>
      <c r="J34" s="587">
        <f t="shared" si="7"/>
        <v>0</v>
      </c>
      <c r="K34" s="587">
        <f t="shared" si="7"/>
        <v>0</v>
      </c>
      <c r="L34" s="651">
        <f t="shared" si="1"/>
        <v>65396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45380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C6" sqref="C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31.12.2023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4792</v>
      </c>
      <c r="D15" s="92">
        <v>67.17</v>
      </c>
      <c r="E15" s="92"/>
      <c r="F15" s="469">
        <f t="shared" si="0"/>
        <v>4792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62474</v>
      </c>
      <c r="D27" s="472"/>
      <c r="E27" s="472">
        <f>SUM(E12:E26)</f>
        <v>0</v>
      </c>
      <c r="F27" s="472">
        <f>SUM(F12:F26)</f>
        <v>62474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286</v>
      </c>
      <c r="D66" s="92">
        <v>3</v>
      </c>
      <c r="E66" s="92"/>
      <c r="F66" s="469">
        <f t="shared" si="3"/>
        <v>286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449</v>
      </c>
      <c r="D78" s="472"/>
      <c r="E78" s="472">
        <f>SUM(E63:E77)</f>
        <v>0</v>
      </c>
      <c r="F78" s="472">
        <f>SUM(F63:F77)</f>
        <v>449</v>
      </c>
    </row>
    <row r="79" spans="1:6">
      <c r="A79" s="513" t="s">
        <v>801</v>
      </c>
      <c r="B79" s="510" t="s">
        <v>802</v>
      </c>
      <c r="C79" s="472">
        <f>C78+C61+C44+C27</f>
        <v>62923</v>
      </c>
      <c r="D79" s="472"/>
      <c r="E79" s="472">
        <f>E78+E61+E44+E27</f>
        <v>0</v>
      </c>
      <c r="F79" s="472">
        <f>F78+F61+F44+F27</f>
        <v>62923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45380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3" zoomScaleNormal="85" zoomScaleSheetLayoutView="100" workbookViewId="0">
      <selection activeCell="L45" sqref="L45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31.12.2023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/>
      <c r="F18" s="328"/>
      <c r="G18" s="329">
        <f t="shared" si="2"/>
        <v>343</v>
      </c>
      <c r="H18" s="328"/>
      <c r="I18" s="328"/>
      <c r="J18" s="329">
        <f t="shared" si="3"/>
        <v>343</v>
      </c>
      <c r="K18" s="328">
        <v>149</v>
      </c>
      <c r="L18" s="328">
        <v>23</v>
      </c>
      <c r="M18" s="328"/>
      <c r="N18" s="329">
        <f t="shared" si="4"/>
        <v>172</v>
      </c>
      <c r="O18" s="328"/>
      <c r="P18" s="328"/>
      <c r="Q18" s="329">
        <f t="shared" si="0"/>
        <v>172</v>
      </c>
      <c r="R18" s="340">
        <f t="shared" si="1"/>
        <v>171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0</v>
      </c>
      <c r="F19" s="330">
        <f>SUM(F11:F18)</f>
        <v>0</v>
      </c>
      <c r="G19" s="329">
        <f t="shared" si="2"/>
        <v>343</v>
      </c>
      <c r="H19" s="330">
        <f>SUM(H11:H18)</f>
        <v>0</v>
      </c>
      <c r="I19" s="330">
        <f>SUM(I11:I18)</f>
        <v>0</v>
      </c>
      <c r="J19" s="329">
        <f t="shared" si="3"/>
        <v>343</v>
      </c>
      <c r="K19" s="330">
        <f>SUM(K11:K18)</f>
        <v>149</v>
      </c>
      <c r="L19" s="330">
        <f>SUM(L11:L18)</f>
        <v>23</v>
      </c>
      <c r="M19" s="330">
        <f>SUM(M11:M18)</f>
        <v>0</v>
      </c>
      <c r="N19" s="329">
        <f t="shared" si="4"/>
        <v>172</v>
      </c>
      <c r="O19" s="330">
        <f>SUM(O11:O18)</f>
        <v>0</v>
      </c>
      <c r="P19" s="330">
        <f>SUM(P11:P18)</f>
        <v>0</v>
      </c>
      <c r="Q19" s="329">
        <f t="shared" si="0"/>
        <v>172</v>
      </c>
      <c r="R19" s="340">
        <f t="shared" si="1"/>
        <v>171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27670</v>
      </c>
      <c r="E20" s="328"/>
      <c r="F20" s="328">
        <v>1553</v>
      </c>
      <c r="G20" s="329">
        <f t="shared" si="2"/>
        <v>26117</v>
      </c>
      <c r="H20" s="328">
        <v>1624</v>
      </c>
      <c r="I20" s="328"/>
      <c r="J20" s="329">
        <f t="shared" si="3"/>
        <v>27741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27741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60837</v>
      </c>
      <c r="E30" s="335">
        <f t="shared" ref="E30:P30" si="6">SUM(E31:E34)</f>
        <v>3400</v>
      </c>
      <c r="F30" s="335">
        <f t="shared" si="6"/>
        <v>1320</v>
      </c>
      <c r="G30" s="336">
        <f t="shared" si="2"/>
        <v>62917</v>
      </c>
      <c r="H30" s="335">
        <f t="shared" si="6"/>
        <v>6</v>
      </c>
      <c r="I30" s="335">
        <f t="shared" si="6"/>
        <v>0</v>
      </c>
      <c r="J30" s="336">
        <f t="shared" si="3"/>
        <v>62923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62923</v>
      </c>
    </row>
    <row r="31" spans="1:18">
      <c r="A31" s="339"/>
      <c r="B31" s="321" t="s">
        <v>108</v>
      </c>
      <c r="C31" s="152" t="s">
        <v>563</v>
      </c>
      <c r="D31" s="328">
        <v>60394</v>
      </c>
      <c r="E31" s="328">
        <v>3400</v>
      </c>
      <c r="F31" s="328">
        <v>1320</v>
      </c>
      <c r="G31" s="329">
        <f t="shared" si="2"/>
        <v>62474</v>
      </c>
      <c r="H31" s="328"/>
      <c r="I31" s="328"/>
      <c r="J31" s="329">
        <f t="shared" si="3"/>
        <v>62474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62474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443</v>
      </c>
      <c r="E34" s="328"/>
      <c r="F34" s="328"/>
      <c r="G34" s="329">
        <f t="shared" si="2"/>
        <v>443</v>
      </c>
      <c r="H34" s="328">
        <v>6</v>
      </c>
      <c r="I34" s="328"/>
      <c r="J34" s="329">
        <f t="shared" si="3"/>
        <v>449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449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60837</v>
      </c>
      <c r="E41" s="330">
        <f t="shared" ref="E41:P41" si="10">E30+E35+E40</f>
        <v>3400</v>
      </c>
      <c r="F41" s="330">
        <f t="shared" si="10"/>
        <v>1320</v>
      </c>
      <c r="G41" s="329">
        <f t="shared" si="2"/>
        <v>62917</v>
      </c>
      <c r="H41" s="330">
        <f t="shared" si="10"/>
        <v>6</v>
      </c>
      <c r="I41" s="330">
        <f t="shared" si="10"/>
        <v>0</v>
      </c>
      <c r="J41" s="329">
        <f t="shared" si="3"/>
        <v>62923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62923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88850</v>
      </c>
      <c r="E43" s="349">
        <f>E19+E20+E22+E28+E41+E42</f>
        <v>3400</v>
      </c>
      <c r="F43" s="349">
        <f t="shared" ref="F43:R43" si="11">F19+F20+F22+F28+F41+F42</f>
        <v>2873</v>
      </c>
      <c r="G43" s="349">
        <f t="shared" si="11"/>
        <v>89377</v>
      </c>
      <c r="H43" s="349">
        <f t="shared" si="11"/>
        <v>1630</v>
      </c>
      <c r="I43" s="349">
        <f t="shared" si="11"/>
        <v>0</v>
      </c>
      <c r="J43" s="349">
        <f t="shared" si="11"/>
        <v>91007</v>
      </c>
      <c r="K43" s="349">
        <f t="shared" si="11"/>
        <v>149</v>
      </c>
      <c r="L43" s="349">
        <f t="shared" si="11"/>
        <v>23</v>
      </c>
      <c r="M43" s="349">
        <f t="shared" si="11"/>
        <v>0</v>
      </c>
      <c r="N43" s="349">
        <f t="shared" si="11"/>
        <v>172</v>
      </c>
      <c r="O43" s="349">
        <f t="shared" si="11"/>
        <v>0</v>
      </c>
      <c r="P43" s="349">
        <f t="shared" si="11"/>
        <v>0</v>
      </c>
      <c r="Q43" s="349">
        <f t="shared" si="11"/>
        <v>172</v>
      </c>
      <c r="R43" s="350">
        <f t="shared" si="11"/>
        <v>90835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45380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86" zoomScaleNormal="85" zoomScaleSheetLayoutView="100" workbookViewId="0">
      <selection activeCell="E110" sqref="E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31.12.2023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14244</v>
      </c>
      <c r="D26" s="362">
        <f>SUM(D27:D29)</f>
        <v>14244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14244</v>
      </c>
      <c r="D27" s="368">
        <v>14244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3987</v>
      </c>
      <c r="D30" s="368">
        <v>3987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162</v>
      </c>
      <c r="D31" s="368">
        <v>162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245</v>
      </c>
      <c r="D32" s="368">
        <v>245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18638</v>
      </c>
      <c r="D45" s="438">
        <f>D26+D30+D31+D33+D32+D34+D35+D40</f>
        <v>18638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18638</v>
      </c>
      <c r="D46" s="444">
        <f>D45+D23+D21+D11</f>
        <v>18638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21395</v>
      </c>
      <c r="D58" s="138">
        <f>D59+D61</f>
        <v>0</v>
      </c>
      <c r="E58" s="136">
        <f t="shared" si="1"/>
        <v>21395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21395</v>
      </c>
      <c r="D59" s="197"/>
      <c r="E59" s="136">
        <f t="shared" si="1"/>
        <v>21395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52395</v>
      </c>
      <c r="D68" s="435">
        <f>D54+D58+D63+D64+D65+D66</f>
        <v>0</v>
      </c>
      <c r="E68" s="436">
        <f t="shared" si="1"/>
        <v>52395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2573</v>
      </c>
      <c r="D70" s="197"/>
      <c r="E70" s="136">
        <f t="shared" si="1"/>
        <v>2573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10186</v>
      </c>
      <c r="D77" s="138">
        <f>D78+D80</f>
        <v>10186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f>9913+89</f>
        <v>10002</v>
      </c>
      <c r="D78" s="197">
        <v>10002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>
        <v>184</v>
      </c>
      <c r="D80" s="197">
        <v>184</v>
      </c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2203</v>
      </c>
      <c r="D82" s="138">
        <f>SUM(D83:D86)</f>
        <v>2203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2203</v>
      </c>
      <c r="D85" s="197">
        <v>2203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4898</v>
      </c>
      <c r="D87" s="134">
        <f>SUM(D88:D92)+D96</f>
        <v>4898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4888</v>
      </c>
      <c r="D89" s="197">
        <v>4888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5</v>
      </c>
      <c r="D91" s="197">
        <v>5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3</v>
      </c>
      <c r="D92" s="138">
        <f>SUM(D93:D95)</f>
        <v>3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3</v>
      </c>
      <c r="D95" s="197">
        <v>3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1364</v>
      </c>
      <c r="D97" s="197">
        <v>1364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18651</v>
      </c>
      <c r="D98" s="433">
        <f>D87+D82+D77+D73+D97</f>
        <v>18651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73619</v>
      </c>
      <c r="D99" s="427">
        <f>D98+D70+D68</f>
        <v>18651</v>
      </c>
      <c r="E99" s="427">
        <f>E98+E70+E68</f>
        <v>54968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45380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Normal="85" zoomScaleSheetLayoutView="100" workbookViewId="0">
      <selection activeCell="E4" sqref="E4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31.12.2023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</f>
        <v>12504924</v>
      </c>
      <c r="D13" s="449"/>
      <c r="E13" s="449"/>
      <c r="F13" s="449">
        <f>24430-1320</f>
        <v>23110</v>
      </c>
      <c r="G13" s="449"/>
      <c r="H13" s="449"/>
      <c r="I13" s="450">
        <f>F13+G13-H13</f>
        <v>23110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f>36407+3400</f>
        <v>39807</v>
      </c>
      <c r="G17" s="449">
        <v>6</v>
      </c>
      <c r="H17" s="449"/>
      <c r="I17" s="450">
        <f t="shared" si="0"/>
        <v>39813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16324974</v>
      </c>
      <c r="D18" s="456">
        <f t="shared" si="1"/>
        <v>0</v>
      </c>
      <c r="E18" s="456">
        <f t="shared" si="1"/>
        <v>0</v>
      </c>
      <c r="F18" s="456">
        <f t="shared" si="1"/>
        <v>62917</v>
      </c>
      <c r="G18" s="456">
        <f t="shared" si="1"/>
        <v>6</v>
      </c>
      <c r="H18" s="456">
        <f t="shared" si="1"/>
        <v>0</v>
      </c>
      <c r="I18" s="457">
        <f t="shared" si="0"/>
        <v>62923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39884</v>
      </c>
      <c r="D20" s="449"/>
      <c r="E20" s="449"/>
      <c r="F20" s="449">
        <v>8192</v>
      </c>
      <c r="G20" s="449">
        <f>16+937</f>
        <v>953</v>
      </c>
      <c r="H20" s="449">
        <v>27</v>
      </c>
      <c r="I20" s="450">
        <f t="shared" si="0"/>
        <v>9118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5036216</v>
      </c>
      <c r="D26" s="449"/>
      <c r="E26" s="449"/>
      <c r="F26" s="449">
        <v>19891</v>
      </c>
      <c r="G26" s="449">
        <v>496</v>
      </c>
      <c r="H26" s="449">
        <v>60</v>
      </c>
      <c r="I26" s="450">
        <f t="shared" si="0"/>
        <v>20327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5076100</v>
      </c>
      <c r="D27" s="456">
        <f t="shared" si="2"/>
        <v>0</v>
      </c>
      <c r="E27" s="456">
        <f t="shared" si="2"/>
        <v>0</v>
      </c>
      <c r="F27" s="456">
        <f t="shared" si="2"/>
        <v>28083</v>
      </c>
      <c r="G27" s="456">
        <f t="shared" si="2"/>
        <v>1449</v>
      </c>
      <c r="H27" s="456">
        <f t="shared" si="2"/>
        <v>87</v>
      </c>
      <c r="I27" s="457">
        <f t="shared" si="0"/>
        <v>29445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45380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01.01.2023 г. до 31.12.2023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139015</v>
      </c>
      <c r="D6" s="675">
        <f t="shared" ref="D6:D15" si="0">C6-E6</f>
        <v>0</v>
      </c>
      <c r="E6" s="674">
        <f>'1-Баланс'!G95</f>
        <v>139015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65396</v>
      </c>
      <c r="D7" s="675">
        <f t="shared" si="0"/>
        <v>59786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1534</v>
      </c>
      <c r="D8" s="675">
        <f t="shared" si="0"/>
        <v>0</v>
      </c>
      <c r="E8" s="674">
        <f>ABS('2-Отчет за доходите'!C44)-ABS('2-Отчет за доходите'!G44)</f>
        <v>1534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5</v>
      </c>
      <c r="D9" s="675">
        <f t="shared" si="0"/>
        <v>0</v>
      </c>
      <c r="E9" s="674">
        <f>'3-Отчет за паричния поток'!C45</f>
        <v>5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93</v>
      </c>
      <c r="D10" s="675">
        <f t="shared" si="0"/>
        <v>0</v>
      </c>
      <c r="E10" s="674">
        <f>'3-Отчет за паричния поток'!C46</f>
        <v>93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65396</v>
      </c>
      <c r="D11" s="675">
        <f t="shared" si="0"/>
        <v>0</v>
      </c>
      <c r="E11" s="674">
        <f>'4-Отчет за собствения капитал'!L34</f>
        <v>65396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62474</v>
      </c>
      <c r="D12" s="675">
        <f t="shared" si="0"/>
        <v>0</v>
      </c>
      <c r="E12" s="674">
        <f>'Справка 5'!C27+'Справка 5'!C97</f>
        <v>62474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449</v>
      </c>
      <c r="D15" s="675">
        <f t="shared" si="0"/>
        <v>0</v>
      </c>
      <c r="E15" s="674">
        <f>'Справка 5'!C148+'Справка 5'!C78</f>
        <v>449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0.40711252653927815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2.3457092176891552E-2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2.0837012184354582E-2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1.1034780419379204E-2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1.3047235023041475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2.5832395045842045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2.5830250388719103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1.5837220524368667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4.9863278108412418E-3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0.13499570077386069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2.7104988670287378E-2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0.45668139975407929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1.1257416355740413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0.52957594504190197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3963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6.0600036699492321E-2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0.58660779985283296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18.46939287506272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45291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45291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45291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45291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45291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45291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45291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45291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171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45291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171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45291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27741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45291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45291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45291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45291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45291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45291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45291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45291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45291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45291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62923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45291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62474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45291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45291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45291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449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45291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45291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45291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45291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45291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45291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45291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62923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45291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45291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45291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45291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45291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45291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45291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45291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90835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45291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45291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45291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45291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45291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45291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45291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45291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14244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45291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3987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45291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162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45291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245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45291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45291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45291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45291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45291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18638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45291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45291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45291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45291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45291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29445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45291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45291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29445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45291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3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45291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90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45291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45291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45291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93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45291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4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45291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48180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45291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139015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45291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45291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45291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45291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45291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45291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45291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45291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45291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4081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45291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45291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45291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45291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45291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34474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45291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23778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45291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23778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45291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45291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45291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1534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45291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45291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25312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45291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65396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45291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45291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45291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21395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45291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45291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45291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45291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45291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52395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45291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45291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45291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2573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45291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45291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54968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45291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10186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45291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2203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45291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4898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45291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45291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45291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4888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45291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45291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5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45291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45291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3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45291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1364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45291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45291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18651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45291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45291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45291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45291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18651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45291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139015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45291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45291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365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45291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23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45291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74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45291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14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45291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1553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45291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45291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559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45291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281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45291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45291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2588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45291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2376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45291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123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45291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45291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121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45291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2620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45291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5208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45291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1587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45291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45291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45291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5208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45291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1587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45291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53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45291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45291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53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45291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45291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1534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45291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45291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1534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45291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6795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45291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45291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45291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45291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3768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45291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3768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45291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45291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45291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406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45291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319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45291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2222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45291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45291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80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45291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3027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45291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6795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45291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45291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45291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45291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6795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45291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45291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45291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45291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45291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6795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45291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45291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-198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45291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5272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45291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-100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45291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-255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45291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45291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179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45291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45291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45291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-27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45291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4871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45291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45291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200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45291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-10025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45291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11108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45291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45291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-3400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45291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1230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45291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35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45291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45291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-939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45291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-1791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45291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45291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45291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3548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45291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-4914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45291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45291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-1464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45291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45291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-162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45291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-2992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45291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88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45291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5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45291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93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45291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93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45291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45291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45291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45291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45291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45291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45291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45291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45291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45291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45291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45291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45291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45291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45291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45291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45291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45291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45291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45291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45291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45291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45291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45291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45291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45291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45291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45291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45291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45291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45291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45291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45291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45291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45291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45291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45291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45291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45291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45291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45291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45291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45291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45291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45291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45291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3233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45291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45291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45291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45291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3233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45291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45291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45291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45291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45291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45291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45291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45291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45291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942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45291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942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45291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45291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-94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45291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45291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4081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45291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45291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45291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4081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45291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45291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45291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45291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45291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45291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45291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45291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45291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45291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45291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45291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45291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45291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45291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45291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45291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45291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45291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45291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45291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45291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45291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45291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45291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45291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45291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45291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45291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45291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45291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45291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45291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45291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45291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45291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45291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45291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45291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45291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45291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45291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45291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45291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45291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45291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45291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45291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45291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45291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45291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45291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45291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45291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45291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45291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45291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45291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45291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45291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45291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45291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45291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45291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45291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45291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45291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23778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45291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45291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45291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45291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23778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45291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1534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45291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45291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45291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45291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45291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45291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45291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45291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45291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45291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45291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45291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45291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25312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45291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45291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45291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25312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45291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45291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45291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45291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45291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45291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45291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45291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45291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45291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45291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45291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45291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45291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45291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45291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45291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45291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45291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45291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45291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45291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45291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45291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45291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45291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45291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45291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45291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45291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45291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45291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45291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45291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45291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45291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45291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45291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45291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45291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45291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45291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45291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45291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45291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63014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45291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45291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45291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45291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63014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45291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1534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45291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45291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45291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45291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45291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45291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45291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45291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942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45291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942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45291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45291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-94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45291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45291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65396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45291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45291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45291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65396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45291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45291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45291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45291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45291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45291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45291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45291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45291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45291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45291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45291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45291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45291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45291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45291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45291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45291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45291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45291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45291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45291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45291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45291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45291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45291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45291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45291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45291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45291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45291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45291</v>
      </c>
      <c r="D470" s="105" t="s">
        <v>547</v>
      </c>
      <c r="E470" s="496">
        <v>1</v>
      </c>
      <c r="F470" s="105" t="s">
        <v>546</v>
      </c>
      <c r="H470" s="105">
        <f>'Справка 6'!D20</f>
        <v>27670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45291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45291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45291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45291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45291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45291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45291</v>
      </c>
      <c r="D477" s="105" t="s">
        <v>562</v>
      </c>
      <c r="E477" s="496">
        <v>1</v>
      </c>
      <c r="F477" s="105" t="s">
        <v>561</v>
      </c>
      <c r="H477" s="105">
        <f>'Справка 6'!D30</f>
        <v>60837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45291</v>
      </c>
      <c r="D478" s="105" t="s">
        <v>563</v>
      </c>
      <c r="E478" s="496">
        <v>1</v>
      </c>
      <c r="F478" s="105" t="s">
        <v>108</v>
      </c>
      <c r="H478" s="105">
        <f>'Справка 6'!D31</f>
        <v>60394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45291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45291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45291</v>
      </c>
      <c r="D481" s="105" t="s">
        <v>566</v>
      </c>
      <c r="E481" s="496">
        <v>1</v>
      </c>
      <c r="F481" s="105" t="s">
        <v>115</v>
      </c>
      <c r="H481" s="105">
        <f>'Справка 6'!D34</f>
        <v>443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45291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45291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45291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45291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45291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45291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45291</v>
      </c>
      <c r="D488" s="105" t="s">
        <v>578</v>
      </c>
      <c r="E488" s="496">
        <v>1</v>
      </c>
      <c r="F488" s="105" t="s">
        <v>827</v>
      </c>
      <c r="H488" s="105">
        <f>'Справка 6'!D41</f>
        <v>60837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45291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45291</v>
      </c>
      <c r="D490" s="105" t="s">
        <v>583</v>
      </c>
      <c r="E490" s="496">
        <v>1</v>
      </c>
      <c r="F490" s="105" t="s">
        <v>582</v>
      </c>
      <c r="H490" s="105">
        <f>'Справка 6'!D43</f>
        <v>88850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45291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45291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45291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45291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45291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45291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45291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45291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45291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45291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45291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45291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45291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45291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45291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45291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45291</v>
      </c>
      <c r="D507" s="105" t="s">
        <v>562</v>
      </c>
      <c r="E507" s="496">
        <v>2</v>
      </c>
      <c r="F507" s="105" t="s">
        <v>561</v>
      </c>
      <c r="H507" s="105">
        <f>'Справка 6'!E30</f>
        <v>3400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45291</v>
      </c>
      <c r="D508" s="105" t="s">
        <v>563</v>
      </c>
      <c r="E508" s="496">
        <v>2</v>
      </c>
      <c r="F508" s="105" t="s">
        <v>108</v>
      </c>
      <c r="H508" s="105">
        <f>'Справка 6'!E31</f>
        <v>3400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45291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45291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45291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45291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45291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45291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45291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45291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45291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45291</v>
      </c>
      <c r="D518" s="105" t="s">
        <v>578</v>
      </c>
      <c r="E518" s="496">
        <v>2</v>
      </c>
      <c r="F518" s="105" t="s">
        <v>827</v>
      </c>
      <c r="H518" s="105">
        <f>'Справка 6'!E41</f>
        <v>3400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45291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45291</v>
      </c>
      <c r="D520" s="105" t="s">
        <v>583</v>
      </c>
      <c r="E520" s="496">
        <v>2</v>
      </c>
      <c r="F520" s="105" t="s">
        <v>582</v>
      </c>
      <c r="H520" s="105">
        <f>'Справка 6'!E43</f>
        <v>3400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45291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45291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45291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45291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45291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45291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45291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45291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45291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45291</v>
      </c>
      <c r="D530" s="105" t="s">
        <v>547</v>
      </c>
      <c r="E530" s="496">
        <v>3</v>
      </c>
      <c r="F530" s="105" t="s">
        <v>546</v>
      </c>
      <c r="H530" s="105">
        <f>'Справка 6'!F20</f>
        <v>1553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45291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45291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45291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45291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45291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45291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45291</v>
      </c>
      <c r="D537" s="105" t="s">
        <v>562</v>
      </c>
      <c r="E537" s="496">
        <v>3</v>
      </c>
      <c r="F537" s="105" t="s">
        <v>561</v>
      </c>
      <c r="H537" s="105">
        <f>'Справка 6'!F30</f>
        <v>1320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45291</v>
      </c>
      <c r="D538" s="105" t="s">
        <v>563</v>
      </c>
      <c r="E538" s="496">
        <v>3</v>
      </c>
      <c r="F538" s="105" t="s">
        <v>108</v>
      </c>
      <c r="H538" s="105">
        <f>'Справка 6'!F31</f>
        <v>1320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45291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45291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45291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45291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45291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45291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45291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45291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45291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45291</v>
      </c>
      <c r="D548" s="105" t="s">
        <v>578</v>
      </c>
      <c r="E548" s="496">
        <v>3</v>
      </c>
      <c r="F548" s="105" t="s">
        <v>827</v>
      </c>
      <c r="H548" s="105">
        <f>'Справка 6'!F41</f>
        <v>1320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45291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45291</v>
      </c>
      <c r="D550" s="105" t="s">
        <v>583</v>
      </c>
      <c r="E550" s="496">
        <v>3</v>
      </c>
      <c r="F550" s="105" t="s">
        <v>582</v>
      </c>
      <c r="H550" s="105">
        <f>'Справка 6'!F43</f>
        <v>2873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45291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45291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45291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45291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45291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45291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45291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45291</v>
      </c>
      <c r="D558" s="105" t="s">
        <v>543</v>
      </c>
      <c r="E558" s="496">
        <v>4</v>
      </c>
      <c r="F558" s="105" t="s">
        <v>542</v>
      </c>
      <c r="H558" s="105">
        <f>'Справка 6'!G18</f>
        <v>343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45291</v>
      </c>
      <c r="D559" s="105" t="s">
        <v>545</v>
      </c>
      <c r="E559" s="496">
        <v>4</v>
      </c>
      <c r="F559" s="105" t="s">
        <v>828</v>
      </c>
      <c r="H559" s="105">
        <f>'Справка 6'!G19</f>
        <v>343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45291</v>
      </c>
      <c r="D560" s="105" t="s">
        <v>547</v>
      </c>
      <c r="E560" s="496">
        <v>4</v>
      </c>
      <c r="F560" s="105" t="s">
        <v>546</v>
      </c>
      <c r="H560" s="105">
        <f>'Справка 6'!G20</f>
        <v>26117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45291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45291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45291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45291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45291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45291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45291</v>
      </c>
      <c r="D567" s="105" t="s">
        <v>562</v>
      </c>
      <c r="E567" s="496">
        <v>4</v>
      </c>
      <c r="F567" s="105" t="s">
        <v>561</v>
      </c>
      <c r="H567" s="105">
        <f>'Справка 6'!G30</f>
        <v>62917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45291</v>
      </c>
      <c r="D568" s="105" t="s">
        <v>563</v>
      </c>
      <c r="E568" s="496">
        <v>4</v>
      </c>
      <c r="F568" s="105" t="s">
        <v>108</v>
      </c>
      <c r="H568" s="105">
        <f>'Справка 6'!G31</f>
        <v>62474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45291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45291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45291</v>
      </c>
      <c r="D571" s="105" t="s">
        <v>566</v>
      </c>
      <c r="E571" s="496">
        <v>4</v>
      </c>
      <c r="F571" s="105" t="s">
        <v>115</v>
      </c>
      <c r="H571" s="105">
        <f>'Справка 6'!G34</f>
        <v>443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45291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45291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45291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45291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45291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45291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45291</v>
      </c>
      <c r="D578" s="105" t="s">
        <v>578</v>
      </c>
      <c r="E578" s="496">
        <v>4</v>
      </c>
      <c r="F578" s="105" t="s">
        <v>827</v>
      </c>
      <c r="H578" s="105">
        <f>'Справка 6'!G41</f>
        <v>62917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45291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45291</v>
      </c>
      <c r="D580" s="105" t="s">
        <v>583</v>
      </c>
      <c r="E580" s="496">
        <v>4</v>
      </c>
      <c r="F580" s="105" t="s">
        <v>582</v>
      </c>
      <c r="H580" s="105">
        <f>'Справка 6'!G43</f>
        <v>89377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45291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45291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45291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45291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45291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45291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45291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45291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45291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45291</v>
      </c>
      <c r="D590" s="105" t="s">
        <v>547</v>
      </c>
      <c r="E590" s="496">
        <v>5</v>
      </c>
      <c r="F590" s="105" t="s">
        <v>546</v>
      </c>
      <c r="H590" s="105">
        <f>'Справка 6'!H20</f>
        <v>1624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45291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45291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45291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45291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45291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45291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45291</v>
      </c>
      <c r="D597" s="105" t="s">
        <v>562</v>
      </c>
      <c r="E597" s="496">
        <v>5</v>
      </c>
      <c r="F597" s="105" t="s">
        <v>561</v>
      </c>
      <c r="H597" s="105">
        <f>'Справка 6'!H30</f>
        <v>6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45291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45291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45291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45291</v>
      </c>
      <c r="D601" s="105" t="s">
        <v>566</v>
      </c>
      <c r="E601" s="496">
        <v>5</v>
      </c>
      <c r="F601" s="105" t="s">
        <v>115</v>
      </c>
      <c r="H601" s="105">
        <f>'Справка 6'!H34</f>
        <v>6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45291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45291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45291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45291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45291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45291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45291</v>
      </c>
      <c r="D608" s="105" t="s">
        <v>578</v>
      </c>
      <c r="E608" s="496">
        <v>5</v>
      </c>
      <c r="F608" s="105" t="s">
        <v>827</v>
      </c>
      <c r="H608" s="105">
        <f>'Справка 6'!H41</f>
        <v>6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45291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45291</v>
      </c>
      <c r="D610" s="105" t="s">
        <v>583</v>
      </c>
      <c r="E610" s="496">
        <v>5</v>
      </c>
      <c r="F610" s="105" t="s">
        <v>582</v>
      </c>
      <c r="H610" s="105">
        <f>'Справка 6'!H43</f>
        <v>1630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45291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45291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45291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45291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45291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45291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45291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45291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45291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45291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45291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45291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45291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45291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45291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45291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45291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45291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45291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45291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45291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45291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45291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45291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45291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45291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45291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45291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45291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45291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45291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45291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45291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45291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45291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45291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45291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45291</v>
      </c>
      <c r="D648" s="105" t="s">
        <v>543</v>
      </c>
      <c r="E648" s="496">
        <v>7</v>
      </c>
      <c r="F648" s="105" t="s">
        <v>542</v>
      </c>
      <c r="H648" s="105">
        <f>'Справка 6'!J18</f>
        <v>343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45291</v>
      </c>
      <c r="D649" s="105" t="s">
        <v>545</v>
      </c>
      <c r="E649" s="496">
        <v>7</v>
      </c>
      <c r="F649" s="105" t="s">
        <v>828</v>
      </c>
      <c r="H649" s="105">
        <f>'Справка 6'!J19</f>
        <v>343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45291</v>
      </c>
      <c r="D650" s="105" t="s">
        <v>547</v>
      </c>
      <c r="E650" s="496">
        <v>7</v>
      </c>
      <c r="F650" s="105" t="s">
        <v>546</v>
      </c>
      <c r="H650" s="105">
        <f>'Справка 6'!J20</f>
        <v>27741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45291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45291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45291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45291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45291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45291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45291</v>
      </c>
      <c r="D657" s="105" t="s">
        <v>562</v>
      </c>
      <c r="E657" s="496">
        <v>7</v>
      </c>
      <c r="F657" s="105" t="s">
        <v>561</v>
      </c>
      <c r="H657" s="105">
        <f>'Справка 6'!J30</f>
        <v>62923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45291</v>
      </c>
      <c r="D658" s="105" t="s">
        <v>563</v>
      </c>
      <c r="E658" s="496">
        <v>7</v>
      </c>
      <c r="F658" s="105" t="s">
        <v>108</v>
      </c>
      <c r="H658" s="105">
        <f>'Справка 6'!J31</f>
        <v>62474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45291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45291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45291</v>
      </c>
      <c r="D661" s="105" t="s">
        <v>566</v>
      </c>
      <c r="E661" s="496">
        <v>7</v>
      </c>
      <c r="F661" s="105" t="s">
        <v>115</v>
      </c>
      <c r="H661" s="105">
        <f>'Справка 6'!J34</f>
        <v>449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45291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45291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45291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45291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45291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45291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45291</v>
      </c>
      <c r="D668" s="105" t="s">
        <v>578</v>
      </c>
      <c r="E668" s="496">
        <v>7</v>
      </c>
      <c r="F668" s="105" t="s">
        <v>827</v>
      </c>
      <c r="H668" s="105">
        <f>'Справка 6'!J41</f>
        <v>62923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45291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45291</v>
      </c>
      <c r="D670" s="105" t="s">
        <v>583</v>
      </c>
      <c r="E670" s="496">
        <v>7</v>
      </c>
      <c r="F670" s="105" t="s">
        <v>582</v>
      </c>
      <c r="H670" s="105">
        <f>'Справка 6'!J43</f>
        <v>91007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45291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45291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45291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45291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45291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45291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45291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45291</v>
      </c>
      <c r="D678" s="105" t="s">
        <v>543</v>
      </c>
      <c r="E678" s="496">
        <v>8</v>
      </c>
      <c r="F678" s="105" t="s">
        <v>542</v>
      </c>
      <c r="H678" s="105">
        <f>'Справка 6'!K18</f>
        <v>149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45291</v>
      </c>
      <c r="D679" s="105" t="s">
        <v>545</v>
      </c>
      <c r="E679" s="496">
        <v>8</v>
      </c>
      <c r="F679" s="105" t="s">
        <v>828</v>
      </c>
      <c r="H679" s="105">
        <f>'Справка 6'!K19</f>
        <v>149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45291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45291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45291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45291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45291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45291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45291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45291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45291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45291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45291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45291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45291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45291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45291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45291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45291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45291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45291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45291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45291</v>
      </c>
      <c r="D700" s="105" t="s">
        <v>583</v>
      </c>
      <c r="E700" s="496">
        <v>8</v>
      </c>
      <c r="F700" s="105" t="s">
        <v>582</v>
      </c>
      <c r="H700" s="105">
        <f>'Справка 6'!K43</f>
        <v>149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45291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45291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45291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45291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45291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45291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45291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45291</v>
      </c>
      <c r="D708" s="105" t="s">
        <v>543</v>
      </c>
      <c r="E708" s="496">
        <v>9</v>
      </c>
      <c r="F708" s="105" t="s">
        <v>542</v>
      </c>
      <c r="H708" s="105">
        <f>'Справка 6'!L18</f>
        <v>23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45291</v>
      </c>
      <c r="D709" s="105" t="s">
        <v>545</v>
      </c>
      <c r="E709" s="496">
        <v>9</v>
      </c>
      <c r="F709" s="105" t="s">
        <v>828</v>
      </c>
      <c r="H709" s="105">
        <f>'Справка 6'!L19</f>
        <v>23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45291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45291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45291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45291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45291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45291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45291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45291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45291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45291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45291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45291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45291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45291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45291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45291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45291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45291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45291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45291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45291</v>
      </c>
      <c r="D730" s="105" t="s">
        <v>583</v>
      </c>
      <c r="E730" s="496">
        <v>9</v>
      </c>
      <c r="F730" s="105" t="s">
        <v>582</v>
      </c>
      <c r="H730" s="105">
        <f>'Справка 6'!L43</f>
        <v>23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45291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45291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45291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45291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45291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45291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45291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45291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45291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45291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45291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45291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45291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45291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45291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45291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45291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45291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45291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45291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45291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45291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45291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45291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45291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45291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45291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45291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45291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45291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45291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45291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45291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45291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45291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45291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45291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45291</v>
      </c>
      <c r="D768" s="105" t="s">
        <v>543</v>
      </c>
      <c r="E768" s="496">
        <v>11</v>
      </c>
      <c r="F768" s="105" t="s">
        <v>542</v>
      </c>
      <c r="H768" s="105">
        <f>'Справка 6'!N18</f>
        <v>172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45291</v>
      </c>
      <c r="D769" s="105" t="s">
        <v>545</v>
      </c>
      <c r="E769" s="496">
        <v>11</v>
      </c>
      <c r="F769" s="105" t="s">
        <v>828</v>
      </c>
      <c r="H769" s="105">
        <f>'Справка 6'!N19</f>
        <v>172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45291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45291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45291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45291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45291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45291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45291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45291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45291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45291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45291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45291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45291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45291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45291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45291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45291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45291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45291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45291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45291</v>
      </c>
      <c r="D790" s="105" t="s">
        <v>583</v>
      </c>
      <c r="E790" s="496">
        <v>11</v>
      </c>
      <c r="F790" s="105" t="s">
        <v>582</v>
      </c>
      <c r="H790" s="105">
        <f>'Справка 6'!N43</f>
        <v>172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45291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45291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45291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45291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45291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45291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45291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45291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45291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45291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45291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45291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45291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45291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45291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45291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45291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45291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45291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45291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45291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45291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45291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45291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45291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45291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45291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45291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45291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45291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45291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45291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45291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45291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45291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45291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45291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45291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45291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45291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45291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45291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45291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45291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45291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45291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45291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45291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45291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45291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45291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45291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45291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45291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45291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45291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45291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45291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45291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45291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45291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45291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45291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45291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45291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45291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45291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45291</v>
      </c>
      <c r="D858" s="105" t="s">
        <v>543</v>
      </c>
      <c r="E858" s="496">
        <v>14</v>
      </c>
      <c r="F858" s="105" t="s">
        <v>542</v>
      </c>
      <c r="H858" s="105">
        <f>'Справка 6'!Q18</f>
        <v>172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45291</v>
      </c>
      <c r="D859" s="105" t="s">
        <v>545</v>
      </c>
      <c r="E859" s="496">
        <v>14</v>
      </c>
      <c r="F859" s="105" t="s">
        <v>828</v>
      </c>
      <c r="H859" s="105">
        <f>'Справка 6'!Q19</f>
        <v>172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45291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45291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45291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45291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45291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45291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45291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45291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45291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45291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45291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45291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45291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45291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45291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45291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45291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45291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45291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45291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45291</v>
      </c>
      <c r="D880" s="105" t="s">
        <v>583</v>
      </c>
      <c r="E880" s="496">
        <v>14</v>
      </c>
      <c r="F880" s="105" t="s">
        <v>582</v>
      </c>
      <c r="H880" s="105">
        <f>'Справка 6'!Q43</f>
        <v>172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45291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45291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45291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45291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45291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45291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45291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45291</v>
      </c>
      <c r="D888" s="105" t="s">
        <v>543</v>
      </c>
      <c r="E888" s="496">
        <v>15</v>
      </c>
      <c r="F888" s="105" t="s">
        <v>542</v>
      </c>
      <c r="H888" s="105">
        <f>'Справка 6'!R18</f>
        <v>171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45291</v>
      </c>
      <c r="D889" s="105" t="s">
        <v>545</v>
      </c>
      <c r="E889" s="496">
        <v>15</v>
      </c>
      <c r="F889" s="105" t="s">
        <v>828</v>
      </c>
      <c r="H889" s="105">
        <f>'Справка 6'!R19</f>
        <v>171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45291</v>
      </c>
      <c r="D890" s="105" t="s">
        <v>547</v>
      </c>
      <c r="E890" s="496">
        <v>15</v>
      </c>
      <c r="F890" s="105" t="s">
        <v>546</v>
      </c>
      <c r="H890" s="105">
        <f>'Справка 6'!R20</f>
        <v>27741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45291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45291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45291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45291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45291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45291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45291</v>
      </c>
      <c r="D897" s="105" t="s">
        <v>562</v>
      </c>
      <c r="E897" s="496">
        <v>15</v>
      </c>
      <c r="F897" s="105" t="s">
        <v>561</v>
      </c>
      <c r="H897" s="105">
        <f>'Справка 6'!R30</f>
        <v>62923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45291</v>
      </c>
      <c r="D898" s="105" t="s">
        <v>563</v>
      </c>
      <c r="E898" s="496">
        <v>15</v>
      </c>
      <c r="F898" s="105" t="s">
        <v>108</v>
      </c>
      <c r="H898" s="105">
        <f>'Справка 6'!R31</f>
        <v>62474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45291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45291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45291</v>
      </c>
      <c r="D901" s="105" t="s">
        <v>566</v>
      </c>
      <c r="E901" s="496">
        <v>15</v>
      </c>
      <c r="F901" s="105" t="s">
        <v>115</v>
      </c>
      <c r="H901" s="105">
        <f>'Справка 6'!R34</f>
        <v>449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45291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45291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45291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45291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45291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45291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45291</v>
      </c>
      <c r="D908" s="105" t="s">
        <v>578</v>
      </c>
      <c r="E908" s="496">
        <v>15</v>
      </c>
      <c r="F908" s="105" t="s">
        <v>827</v>
      </c>
      <c r="H908" s="105">
        <f>'Справка 6'!R41</f>
        <v>62923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45291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45291</v>
      </c>
      <c r="D910" s="105" t="s">
        <v>583</v>
      </c>
      <c r="E910" s="496">
        <v>15</v>
      </c>
      <c r="F910" s="105" t="s">
        <v>582</v>
      </c>
      <c r="H910" s="105">
        <f>'Справка 6'!R43</f>
        <v>90835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45291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45291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45291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45291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45291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45291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45291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45291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45291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45291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45291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45291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14244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45291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14244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45291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45291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45291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3987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45291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162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45291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245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45291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45291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45291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45291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45291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45291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45291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45291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45291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45291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45291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45291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45291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18638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45291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18638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45291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45291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45291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45291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45291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45291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45291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45291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45291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45291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45291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45291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14244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45291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14244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45291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45291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45291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3987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45291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162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45291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245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45291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45291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45291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45291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45291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45291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45291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45291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45291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45291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45291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45291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45291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18638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45291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18638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45291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45291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45291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45291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45291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45291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45291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45291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45291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45291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45291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45291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45291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45291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45291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45291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45291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45291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45291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45291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45291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45291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45291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45291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45291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45291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45291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45291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45291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45291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45291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45291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45291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45291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45291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45291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45291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21395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45291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21395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45291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45291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45291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45291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45291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45291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45291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45291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45291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52395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45291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2573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45291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45291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45291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45291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45291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10186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45291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10002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45291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45291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184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45291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45291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2203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45291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45291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45291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2203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45291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45291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4898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45291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45291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4888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45291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45291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5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45291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3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45291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45291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45291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3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45291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45291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1364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45291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18651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45291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73619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45291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45291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45291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45291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45291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45291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45291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45291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45291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45291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45291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45291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45291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45291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45291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45291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45291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45291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45291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45291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45291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10186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45291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10002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45291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45291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184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45291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45291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2203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45291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45291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45291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2203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45291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45291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4898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45291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45291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4888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45291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45291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5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45291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3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45291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45291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45291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3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45291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45291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1364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45291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18651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45291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18651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45291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45291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45291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45291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45291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21395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45291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21395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45291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45291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45291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45291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45291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45291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45291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45291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45291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52395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45291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2573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45291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45291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45291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45291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45291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45291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45291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45291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45291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45291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45291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45291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45291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45291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45291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45291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45291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45291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45291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45291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45291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45291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45291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45291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45291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45291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45291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54968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45291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45291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45291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45291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45291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45291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45291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45291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45291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45291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45291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45291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45291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45291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45291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45291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45291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45291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45291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45291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45291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45291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45291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45291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45291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45291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45291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45291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45291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45291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45291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45291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45291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45291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45291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45291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45291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45291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45291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45291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45291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45291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45291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45291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45291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45291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45291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45291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45291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45291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45291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45291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45291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45291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45291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45291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45291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45291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45291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45291</v>
      </c>
      <c r="D1197" s="105" t="s">
        <v>763</v>
      </c>
      <c r="E1197" s="105">
        <v>1</v>
      </c>
      <c r="F1197" s="105" t="s">
        <v>762</v>
      </c>
      <c r="H1197" s="498">
        <f>'Справка 8'!C13</f>
        <v>12504924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45291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45291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45291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45291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45291</v>
      </c>
      <c r="D1202" s="105" t="s">
        <v>770</v>
      </c>
      <c r="E1202" s="105">
        <v>1</v>
      </c>
      <c r="F1202" s="105" t="s">
        <v>761</v>
      </c>
      <c r="H1202" s="498">
        <f>'Справка 8'!C18</f>
        <v>16324974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45291</v>
      </c>
      <c r="D1203" s="105" t="s">
        <v>772</v>
      </c>
      <c r="E1203" s="105">
        <v>1</v>
      </c>
      <c r="F1203" s="105" t="s">
        <v>762</v>
      </c>
      <c r="H1203" s="498">
        <f>'Справка 8'!C20</f>
        <v>39884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45291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45291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45291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45291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45291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45291</v>
      </c>
      <c r="D1209" s="105" t="s">
        <v>784</v>
      </c>
      <c r="E1209" s="105">
        <v>1</v>
      </c>
      <c r="F1209" s="105" t="s">
        <v>783</v>
      </c>
      <c r="H1209" s="498">
        <f>'Справка 8'!C26</f>
        <v>5036216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45291</v>
      </c>
      <c r="D1210" s="105" t="s">
        <v>786</v>
      </c>
      <c r="E1210" s="105">
        <v>1</v>
      </c>
      <c r="F1210" s="105" t="s">
        <v>771</v>
      </c>
      <c r="H1210" s="498">
        <f>'Справка 8'!C27</f>
        <v>5076100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45291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45291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45291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45291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45291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45291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45291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45291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45291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45291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45291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45291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45291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45291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45291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45291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45291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45291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45291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45291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45291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45291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45291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45291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45291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45291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45291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45291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45291</v>
      </c>
      <c r="D1239" s="105" t="s">
        <v>763</v>
      </c>
      <c r="E1239" s="105">
        <v>4</v>
      </c>
      <c r="F1239" s="105" t="s">
        <v>762</v>
      </c>
      <c r="H1239" s="498">
        <f>'Справка 8'!F13</f>
        <v>23110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45291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45291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45291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45291</v>
      </c>
      <c r="D1243" s="105" t="s">
        <v>769</v>
      </c>
      <c r="E1243" s="105">
        <v>4</v>
      </c>
      <c r="F1243" s="105" t="s">
        <v>79</v>
      </c>
      <c r="H1243" s="498">
        <f>'Справка 8'!F17</f>
        <v>39807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45291</v>
      </c>
      <c r="D1244" s="105" t="s">
        <v>770</v>
      </c>
      <c r="E1244" s="105">
        <v>4</v>
      </c>
      <c r="F1244" s="105" t="s">
        <v>761</v>
      </c>
      <c r="H1244" s="498">
        <f>'Справка 8'!F18</f>
        <v>62917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45291</v>
      </c>
      <c r="D1245" s="105" t="s">
        <v>772</v>
      </c>
      <c r="E1245" s="105">
        <v>4</v>
      </c>
      <c r="F1245" s="105" t="s">
        <v>762</v>
      </c>
      <c r="H1245" s="498">
        <f>'Справка 8'!F20</f>
        <v>8192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45291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45291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45291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45291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45291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45291</v>
      </c>
      <c r="D1251" s="105" t="s">
        <v>784</v>
      </c>
      <c r="E1251" s="105">
        <v>4</v>
      </c>
      <c r="F1251" s="105" t="s">
        <v>783</v>
      </c>
      <c r="H1251" s="498">
        <f>'Справка 8'!F26</f>
        <v>19891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45291</v>
      </c>
      <c r="D1252" s="105" t="s">
        <v>786</v>
      </c>
      <c r="E1252" s="105">
        <v>4</v>
      </c>
      <c r="F1252" s="105" t="s">
        <v>771</v>
      </c>
      <c r="H1252" s="498">
        <f>'Справка 8'!F27</f>
        <v>28083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45291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45291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45291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45291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45291</v>
      </c>
      <c r="D1257" s="105" t="s">
        <v>769</v>
      </c>
      <c r="E1257" s="105">
        <v>5</v>
      </c>
      <c r="F1257" s="105" t="s">
        <v>79</v>
      </c>
      <c r="H1257" s="498">
        <f>'Справка 8'!G17</f>
        <v>6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45291</v>
      </c>
      <c r="D1258" s="105" t="s">
        <v>770</v>
      </c>
      <c r="E1258" s="105">
        <v>5</v>
      </c>
      <c r="F1258" s="105" t="s">
        <v>761</v>
      </c>
      <c r="H1258" s="498">
        <f>'Справка 8'!G18</f>
        <v>6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45291</v>
      </c>
      <c r="D1259" s="105" t="s">
        <v>772</v>
      </c>
      <c r="E1259" s="105">
        <v>5</v>
      </c>
      <c r="F1259" s="105" t="s">
        <v>762</v>
      </c>
      <c r="H1259" s="498">
        <f>'Справка 8'!G20</f>
        <v>953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45291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45291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45291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45291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45291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45291</v>
      </c>
      <c r="D1265" s="105" t="s">
        <v>784</v>
      </c>
      <c r="E1265" s="105">
        <v>5</v>
      </c>
      <c r="F1265" s="105" t="s">
        <v>783</v>
      </c>
      <c r="H1265" s="498">
        <f>'Справка 8'!G26</f>
        <v>496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45291</v>
      </c>
      <c r="D1266" s="105" t="s">
        <v>786</v>
      </c>
      <c r="E1266" s="105">
        <v>5</v>
      </c>
      <c r="F1266" s="105" t="s">
        <v>771</v>
      </c>
      <c r="H1266" s="498">
        <f>'Справка 8'!G27</f>
        <v>1449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45291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45291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45291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45291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45291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45291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45291</v>
      </c>
      <c r="D1273" s="105" t="s">
        <v>772</v>
      </c>
      <c r="E1273" s="105">
        <v>6</v>
      </c>
      <c r="F1273" s="105" t="s">
        <v>762</v>
      </c>
      <c r="H1273" s="498">
        <f>'Справка 8'!H20</f>
        <v>27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45291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45291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45291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45291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45291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45291</v>
      </c>
      <c r="D1279" s="105" t="s">
        <v>784</v>
      </c>
      <c r="E1279" s="105">
        <v>6</v>
      </c>
      <c r="F1279" s="105" t="s">
        <v>783</v>
      </c>
      <c r="H1279" s="498">
        <f>'Справка 8'!H26</f>
        <v>60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45291</v>
      </c>
      <c r="D1280" s="105" t="s">
        <v>786</v>
      </c>
      <c r="E1280" s="105">
        <v>6</v>
      </c>
      <c r="F1280" s="105" t="s">
        <v>771</v>
      </c>
      <c r="H1280" s="498">
        <f>'Справка 8'!H27</f>
        <v>87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45291</v>
      </c>
      <c r="D1281" s="105" t="s">
        <v>763</v>
      </c>
      <c r="E1281" s="105">
        <v>7</v>
      </c>
      <c r="F1281" s="105" t="s">
        <v>762</v>
      </c>
      <c r="H1281" s="498">
        <f>'Справка 8'!I13</f>
        <v>23110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45291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45291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45291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45291</v>
      </c>
      <c r="D1285" s="105" t="s">
        <v>769</v>
      </c>
      <c r="E1285" s="105">
        <v>7</v>
      </c>
      <c r="F1285" s="105" t="s">
        <v>79</v>
      </c>
      <c r="H1285" s="498">
        <f>'Справка 8'!I17</f>
        <v>39813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45291</v>
      </c>
      <c r="D1286" s="105" t="s">
        <v>770</v>
      </c>
      <c r="E1286" s="105">
        <v>7</v>
      </c>
      <c r="F1286" s="105" t="s">
        <v>761</v>
      </c>
      <c r="H1286" s="498">
        <f>'Справка 8'!I18</f>
        <v>62923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45291</v>
      </c>
      <c r="D1287" s="105" t="s">
        <v>772</v>
      </c>
      <c r="E1287" s="105">
        <v>7</v>
      </c>
      <c r="F1287" s="105" t="s">
        <v>762</v>
      </c>
      <c r="H1287" s="498">
        <f>'Справка 8'!I20</f>
        <v>9118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45291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45291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45291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45291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45291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45291</v>
      </c>
      <c r="D1293" s="105" t="s">
        <v>784</v>
      </c>
      <c r="E1293" s="105">
        <v>7</v>
      </c>
      <c r="F1293" s="105" t="s">
        <v>783</v>
      </c>
      <c r="H1293" s="498">
        <f>'Справка 8'!I26</f>
        <v>20327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45291</v>
      </c>
      <c r="D1294" s="105" t="s">
        <v>786</v>
      </c>
      <c r="E1294" s="105">
        <v>7</v>
      </c>
      <c r="F1294" s="105" t="s">
        <v>771</v>
      </c>
      <c r="H1294" s="498">
        <f>'Справка 8'!I27</f>
        <v>29445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45291</v>
      </c>
      <c r="D1296" s="105" t="s">
        <v>793</v>
      </c>
      <c r="E1296" s="105">
        <v>1</v>
      </c>
      <c r="F1296" s="105" t="s">
        <v>792</v>
      </c>
      <c r="H1296" s="498">
        <f>'Справка 5'!C27</f>
        <v>62474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45291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45291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45291</v>
      </c>
      <c r="D1299" s="105" t="s">
        <v>800</v>
      </c>
      <c r="E1299" s="105">
        <v>1</v>
      </c>
      <c r="F1299" s="105" t="s">
        <v>799</v>
      </c>
      <c r="H1299" s="498">
        <f>'Справка 5'!C78</f>
        <v>449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45291</v>
      </c>
      <c r="D1300" s="105" t="s">
        <v>802</v>
      </c>
      <c r="E1300" s="105">
        <v>1</v>
      </c>
      <c r="F1300" s="105" t="s">
        <v>791</v>
      </c>
      <c r="H1300" s="498">
        <f>'Справка 5'!C79</f>
        <v>62923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45291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45291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45291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45291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45291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45291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45291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45291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45291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45291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45291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45291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45291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45291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45291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45291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45291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45291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45291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45291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45291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45291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45291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45291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45291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45291</v>
      </c>
      <c r="D1326" s="105" t="s">
        <v>793</v>
      </c>
      <c r="E1326" s="105">
        <v>4</v>
      </c>
      <c r="F1326" s="105" t="s">
        <v>792</v>
      </c>
      <c r="H1326" s="498">
        <f>'Справка 5'!F27</f>
        <v>62474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45291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45291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45291</v>
      </c>
      <c r="D1329" s="105" t="s">
        <v>800</v>
      </c>
      <c r="E1329" s="105">
        <v>4</v>
      </c>
      <c r="F1329" s="105" t="s">
        <v>799</v>
      </c>
      <c r="H1329" s="498">
        <f>'Справка 5'!F78</f>
        <v>449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45291</v>
      </c>
      <c r="D1330" s="105" t="s">
        <v>802</v>
      </c>
      <c r="E1330" s="105">
        <v>4</v>
      </c>
      <c r="F1330" s="105" t="s">
        <v>791</v>
      </c>
      <c r="H1330" s="498">
        <f>'Справка 5'!F79</f>
        <v>62923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45291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45291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45291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45291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45291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2024-03-26T10:57:02Z</cp:lastPrinted>
  <dcterms:created xsi:type="dcterms:W3CDTF">2006-09-16T00:00:00Z</dcterms:created>
  <dcterms:modified xsi:type="dcterms:W3CDTF">2024-03-26T11:08:03Z</dcterms:modified>
</cp:coreProperties>
</file>