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odeName="ThisWorkbook" defaultThemeVersion="124226"/>
  <mc:AlternateContent xmlns:mc="http://schemas.openxmlformats.org/markup-compatibility/2006">
    <mc:Choice Requires="x15">
      <x15ac:absPath xmlns:x15ac="http://schemas.microsoft.com/office/spreadsheetml/2010/11/ac" url="Z:\Shared\Endeavour Mining\Monaco\Public\3. Group Legal\Endeavour Mining Plc\Payments to Government\"/>
    </mc:Choice>
  </mc:AlternateContent>
  <xr:revisionPtr revIDLastSave="0" documentId="8_{2854B574-323E-4EF5-A954-71C6CD450CC2}" xr6:coauthVersionLast="47" xr6:coauthVersionMax="47" xr10:uidLastSave="{00000000-0000-0000-0000-000000000000}"/>
  <bookViews>
    <workbookView xWindow="-110" yWindow="-110" windowWidth="19420" windowHeight="11500" activeTab="2" xr2:uid="{00000000-000D-0000-FFFF-FFFF00000000}"/>
  </bookViews>
  <sheets>
    <sheet name="Data Entry" sheetId="4"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s="1"/>
  <c r="E39" i="4" l="1"/>
  <c r="E30" i="4"/>
  <c r="J37" i="5" l="1"/>
  <c r="J36" i="5"/>
  <c r="J35" i="5"/>
  <c r="J34" i="5"/>
  <c r="J33" i="5"/>
  <c r="J32" i="5"/>
  <c r="J31" i="5"/>
  <c r="J30" i="5"/>
  <c r="J29" i="5"/>
  <c r="J28" i="5"/>
  <c r="J27" i="5"/>
  <c r="J26" i="5"/>
  <c r="J25" i="5"/>
  <c r="J24" i="5"/>
  <c r="J23" i="5"/>
  <c r="J22" i="5"/>
  <c r="J21" i="5"/>
  <c r="K37" i="2"/>
  <c r="K36" i="2"/>
  <c r="K35" i="2"/>
  <c r="K34" i="2"/>
  <c r="K33" i="2"/>
  <c r="K32" i="2"/>
  <c r="K31" i="2"/>
  <c r="K30" i="2"/>
  <c r="K29" i="2"/>
  <c r="K28" i="2"/>
  <c r="K27" i="2"/>
  <c r="K26" i="2"/>
  <c r="K25" i="2"/>
  <c r="K20" i="2"/>
  <c r="K19" i="2"/>
  <c r="K18" i="2"/>
  <c r="K17" i="2"/>
  <c r="K16" i="2"/>
  <c r="K15" i="2"/>
  <c r="K14"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<sst xmlns="http://schemas.openxmlformats.org/spreadsheetml/2006/main" count="825" uniqueCount="522">
  <si>
    <t>Date:</t>
  </si>
  <si>
    <t>Taxes</t>
  </si>
  <si>
    <t>Reporting Year</t>
  </si>
  <si>
    <t>Reporting Entity Name</t>
  </si>
  <si>
    <t>Reporting Entity ESTMA Identification Number</t>
  </si>
  <si>
    <t>Subsidiary Reporting Entities (if necessary)</t>
  </si>
  <si>
    <t>From:</t>
  </si>
  <si>
    <t xml:space="preserve">To: </t>
  </si>
  <si>
    <t>Position Title:</t>
  </si>
  <si>
    <t>Extractive Sector Transparency Measures Act - Annual Report</t>
  </si>
  <si>
    <t>Payments by Payee</t>
  </si>
  <si>
    <t>Country</t>
  </si>
  <si>
    <t>Royalties</t>
  </si>
  <si>
    <t>Fees</t>
  </si>
  <si>
    <t>Production Entitlements</t>
  </si>
  <si>
    <t>Bonuses</t>
  </si>
  <si>
    <t>Dividends</t>
  </si>
  <si>
    <t>Infrastructure Improvement Payments</t>
  </si>
  <si>
    <t>Total Amount paid to Payee</t>
  </si>
  <si>
    <t>Payments by Project</t>
  </si>
  <si>
    <t>Currency of the Report</t>
  </si>
  <si>
    <t>Additional Notes:</t>
  </si>
  <si>
    <t>Date submitted</t>
  </si>
  <si>
    <t>Full Name of Director or Officer of Reporting Entity:</t>
  </si>
  <si>
    <t>Start</t>
  </si>
  <si>
    <t>End</t>
  </si>
  <si>
    <t>Date Report Submitted</t>
  </si>
  <si>
    <t>Data Entry Tab - do not print or otherwise include in ESTMA Report</t>
  </si>
  <si>
    <t>Reporting Entity Information</t>
  </si>
  <si>
    <t>Report Information</t>
  </si>
  <si>
    <t>Consolidation</t>
  </si>
  <si>
    <t>ESTMA ID Number</t>
  </si>
  <si>
    <t>General Instructions</t>
  </si>
  <si>
    <t>Substitution</t>
  </si>
  <si>
    <t>Does this report include payments made by other Reporting Entities</t>
  </si>
  <si>
    <t>Is this a Substituted Report</t>
  </si>
  <si>
    <t>Link to the Report</t>
  </si>
  <si>
    <t>Attestation</t>
  </si>
  <si>
    <t>Attestation Type Selected</t>
  </si>
  <si>
    <t xml:space="preserve">Attestor must be a Director or an Officer of the Reporting Entity.  </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</si>
  <si>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</si>
  <si>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</si>
  <si>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r>
      <t>Notes</t>
    </r>
    <r>
      <rPr>
        <b/>
        <vertAlign val="superscript"/>
        <sz val="11"/>
        <color theme="1"/>
        <rFont val="Arial Narrow"/>
        <family val="2"/>
      </rPr>
      <t>23</t>
    </r>
  </si>
  <si>
    <t>Andorra</t>
  </si>
  <si>
    <t>American Samoa</t>
  </si>
  <si>
    <t>Algeria</t>
  </si>
  <si>
    <t>Albania</t>
  </si>
  <si>
    <t>Åland Islands</t>
  </si>
  <si>
    <t>Angola</t>
  </si>
  <si>
    <t>Anguilla</t>
  </si>
  <si>
    <t>Antarctica</t>
  </si>
  <si>
    <t>Argentina</t>
  </si>
  <si>
    <t>Antigua and Barbuda</t>
  </si>
  <si>
    <t>Armenia</t>
  </si>
  <si>
    <t>Aruba</t>
  </si>
  <si>
    <t>Australia</t>
  </si>
  <si>
    <t>Austria</t>
  </si>
  <si>
    <t>Azerbaijan</t>
  </si>
  <si>
    <t>Chad</t>
  </si>
  <si>
    <t>Belize</t>
  </si>
  <si>
    <t>Bahamas</t>
  </si>
  <si>
    <t>Bahrain</t>
  </si>
  <si>
    <t>Bangladesh</t>
  </si>
  <si>
    <t>Barbados</t>
  </si>
  <si>
    <t>Belarus</t>
  </si>
  <si>
    <t>Belgium</t>
  </si>
  <si>
    <t>Benin</t>
  </si>
  <si>
    <t>Bermuda</t>
  </si>
  <si>
    <t>Bhutan</t>
  </si>
  <si>
    <t>Bonaire, Sint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</si>
  <si>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</si>
  <si>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</si>
  <si>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</si>
  <si>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</si>
  <si>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</si>
  <si>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</si>
  <si>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</si>
  <si>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</si>
  <si>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</si>
  <si>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</si>
  <si>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</si>
  <si>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</si>
  <si>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Cabo Verde</t>
  </si>
  <si>
    <t>Cayman Islands</t>
  </si>
  <si>
    <t>Central African Republic</t>
  </si>
  <si>
    <t>Chile</t>
  </si>
  <si>
    <t>China</t>
  </si>
  <si>
    <t>Christmas Island</t>
  </si>
  <si>
    <t>United Arab Emirates</t>
  </si>
  <si>
    <t>Afghanistan</t>
  </si>
  <si>
    <t>Saint Barthélemy</t>
  </si>
  <si>
    <t>Bolivia, Plurinational State of</t>
  </si>
  <si>
    <t>Cocos (Keeling) Islands</t>
  </si>
  <si>
    <t>Congo, the Democratic Republic of the</t>
  </si>
  <si>
    <t>Congo</t>
  </si>
  <si>
    <t>Switzerland</t>
  </si>
  <si>
    <t>Côte d'Ivoire</t>
  </si>
  <si>
    <t>Cook Islands</t>
  </si>
  <si>
    <t>Colombia</t>
  </si>
  <si>
    <t>Costa Rica</t>
  </si>
  <si>
    <t>Cuba</t>
  </si>
  <si>
    <t>Curaçao</t>
  </si>
  <si>
    <t>Cyprus</t>
  </si>
  <si>
    <t>Czechia</t>
  </si>
  <si>
    <t>Germany</t>
  </si>
  <si>
    <t>Djibouti</t>
  </si>
  <si>
    <t>Denmark</t>
  </si>
  <si>
    <t>Dominica</t>
  </si>
  <si>
    <t>Dominican Republic</t>
  </si>
  <si>
    <t>Ecuador</t>
  </si>
  <si>
    <t>Estonia</t>
  </si>
  <si>
    <t>Egypt</t>
  </si>
  <si>
    <t>Western Sahara</t>
  </si>
  <si>
    <t>Eritrea</t>
  </si>
  <si>
    <t>Spain</t>
  </si>
  <si>
    <t>Ethiopia</t>
  </si>
  <si>
    <t>Finland</t>
  </si>
  <si>
    <t>Fiji</t>
  </si>
  <si>
    <t>Falkland Islands (Malvinas)</t>
  </si>
  <si>
    <t>Micronesia, Federated States of</t>
  </si>
  <si>
    <t>Faroe Islands</t>
  </si>
  <si>
    <t>France</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</si>
  <si>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</si>
  <si>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</si>
  <si>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</si>
  <si>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</si>
  <si>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</si>
  <si>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</si>
  <si>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</si>
  <si>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</si>
  <si>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</si>
  <si>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</si>
  <si>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</si>
  <si>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</si>
  <si>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</si>
  <si>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</si>
  <si>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</si>
  <si>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</si>
  <si>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</si>
  <si>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</si>
  <si>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</si>
  <si>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</si>
  <si>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</si>
  <si>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</si>
  <si>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</si>
  <si>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</si>
  <si>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</si>
  <si>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</si>
  <si>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</si>
  <si>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</si>
  <si>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</si>
  <si>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</si>
  <si>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Iraq</t>
  </si>
  <si>
    <t>Iran, Islamic Republic of</t>
  </si>
  <si>
    <t>Iceland</t>
  </si>
  <si>
    <t>Italy</t>
  </si>
  <si>
    <t>Jersey</t>
  </si>
  <si>
    <t>Jamaica</t>
  </si>
  <si>
    <t>Jordan</t>
  </si>
  <si>
    <t>Japan</t>
  </si>
  <si>
    <t>Kenya</t>
  </si>
  <si>
    <t>Kyrgyzstan</t>
  </si>
  <si>
    <t>Kiribati</t>
  </si>
  <si>
    <t>Comoros</t>
  </si>
  <si>
    <t>Saint Kitts and Nevis</t>
  </si>
  <si>
    <t>Korea, Democratic People's Republic of</t>
  </si>
  <si>
    <t>Korea, Republic of</t>
  </si>
  <si>
    <t>Kuwait</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</si>
  <si>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</si>
  <si>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</si>
  <si>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</si>
  <si>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</si>
  <si>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</si>
  <si>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</si>
  <si>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</si>
  <si>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</si>
  <si>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</si>
  <si>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</si>
  <si>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</si>
  <si>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</si>
  <si>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</si>
  <si>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</si>
  <si>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 Republic of</t>
  </si>
  <si>
    <t>Montenegro</t>
  </si>
  <si>
    <t>Saint Martin (French part)</t>
  </si>
  <si>
    <t>Madagascar</t>
  </si>
  <si>
    <t>Marshall Islands</t>
  </si>
  <si>
    <t>Macedonia, the former Yugoslav Republic of</t>
  </si>
  <si>
    <t>Mali</t>
  </si>
  <si>
    <t>Myanmar</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</si>
  <si>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</si>
  <si>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</si>
  <si>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</si>
  <si>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</si>
  <si>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</si>
  <si>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</si>
  <si>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</si>
  <si>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</si>
  <si>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</si>
  <si>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</si>
  <si>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</si>
  <si>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</si>
  <si>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</si>
  <si>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</si>
  <si>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</si>
  <si>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</si>
  <si>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</si>
  <si>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</si>
  <si>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</si>
  <si>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</si>
  <si>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</si>
  <si>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</si>
  <si>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</si>
  <si>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</si>
  <si>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</si>
  <si>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</si>
  <si>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</si>
  <si>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</si>
  <si>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</si>
  <si>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</si>
  <si>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</si>
  <si>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</si>
  <si>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</si>
  <si>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</si>
  <si>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</si>
  <si>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</si>
  <si>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</si>
  <si>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</si>
  <si>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</si>
  <si>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</si>
  <si>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</si>
  <si>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</si>
  <si>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</si>
  <si>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</si>
  <si>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</si>
  <si>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</si>
  <si>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</si>
  <si>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</si>
  <si>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</si>
  <si>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</si>
  <si>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</si>
  <si>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</si>
  <si>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</si>
  <si>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</si>
  <si>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</si>
  <si>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</si>
  <si>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</si>
  <si>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</si>
  <si>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</si>
  <si>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</si>
  <si>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</si>
  <si>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</si>
  <si>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</si>
  <si>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</si>
  <si>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</si>
  <si>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</si>
  <si>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</si>
  <si>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</si>
  <si>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French Southern Territories</t>
  </si>
  <si>
    <t>Togo</t>
  </si>
  <si>
    <t>Thailand</t>
  </si>
  <si>
    <t>Tajikistan</t>
  </si>
  <si>
    <t>Tokelau</t>
  </si>
  <si>
    <t>Timor-Leste</t>
  </si>
  <si>
    <t>Turkmenistan</t>
  </si>
  <si>
    <t>Tunisia</t>
  </si>
  <si>
    <t>Tonga</t>
  </si>
  <si>
    <t>Turkey</t>
  </si>
  <si>
    <t>Trinidad and Tobago</t>
  </si>
  <si>
    <t>Tuvalu</t>
  </si>
  <si>
    <t>Taiwan, Province of China</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</si>
  <si>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</si>
  <si>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</si>
  <si>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</si>
  <si>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</si>
  <si>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</si>
  <si>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</si>
  <si>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</si>
  <si>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</si>
  <si>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</si>
  <si>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</si>
  <si>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</si>
  <si>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</si>
  <si>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</si>
  <si>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</si>
  <si>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</si>
  <si>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</si>
  <si>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</si>
  <si>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</si>
  <si>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</si>
  <si>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</si>
  <si>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</si>
  <si>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Canada -Alberta</t>
  </si>
  <si>
    <t>Canada -British Columbia</t>
  </si>
  <si>
    <t>Canada -Manitoba</t>
  </si>
  <si>
    <t>Canada -New Brunswick</t>
  </si>
  <si>
    <t>Canada -Newfoundland and Labrador</t>
  </si>
  <si>
    <t>Canada -Northwest Territories</t>
  </si>
  <si>
    <t>Canada -Nova Scotia</t>
  </si>
  <si>
    <t>Canada -Nunavut</t>
  </si>
  <si>
    <t>Canada -Ontario</t>
  </si>
  <si>
    <t>Canada -Prince Edward Island</t>
  </si>
  <si>
    <t>Canada -Quebec</t>
  </si>
  <si>
    <t>Canada -Saskatchewan</t>
  </si>
  <si>
    <t>Canada -Yukon</t>
  </si>
  <si>
    <r>
      <t>Project Name</t>
    </r>
    <r>
      <rPr>
        <b/>
        <vertAlign val="superscript"/>
        <sz val="11"/>
        <color theme="1"/>
        <rFont val="Arial Narrow"/>
        <family val="2"/>
      </rPr>
      <t>1</t>
    </r>
  </si>
  <si>
    <t>KGS</t>
  </si>
  <si>
    <t>LAK</t>
  </si>
  <si>
    <t>EUR</t>
  </si>
  <si>
    <t>LBP</t>
  </si>
  <si>
    <t>LSL</t>
  </si>
  <si>
    <t>ZAR</t>
  </si>
  <si>
    <t>LRD</t>
  </si>
  <si>
    <t>LYD</t>
  </si>
  <si>
    <t>CHF</t>
  </si>
  <si>
    <t>MOP</t>
  </si>
  <si>
    <t>MKD</t>
  </si>
  <si>
    <t>MGA</t>
  </si>
  <si>
    <t>MWK</t>
  </si>
  <si>
    <t>MYR</t>
  </si>
  <si>
    <t>MVR</t>
  </si>
  <si>
    <t>XOF</t>
  </si>
  <si>
    <t>USD</t>
  </si>
  <si>
    <t>MRO</t>
  </si>
  <si>
    <t>MUR</t>
  </si>
  <si>
    <t>XUA</t>
  </si>
  <si>
    <t>MXN</t>
  </si>
  <si>
    <t>MXV</t>
  </si>
  <si>
    <t>MDL</t>
  </si>
  <si>
    <t>MNT</t>
  </si>
  <si>
    <t>XCD</t>
  </si>
  <si>
    <t>MAD</t>
  </si>
  <si>
    <t>MZN</t>
  </si>
  <si>
    <t>MMK</t>
  </si>
  <si>
    <t>NAD</t>
  </si>
  <si>
    <t>AUD</t>
  </si>
  <si>
    <t>NPR</t>
  </si>
  <si>
    <t>XPF</t>
  </si>
  <si>
    <t>NZD</t>
  </si>
  <si>
    <t>NIO</t>
  </si>
  <si>
    <t>NGN</t>
  </si>
  <si>
    <t>NOK</t>
  </si>
  <si>
    <t>OMR</t>
  </si>
  <si>
    <t>PKR</t>
  </si>
  <si>
    <t>PAB</t>
  </si>
  <si>
    <t>PGK</t>
  </si>
  <si>
    <t>PYG</t>
  </si>
  <si>
    <t>PEN</t>
  </si>
  <si>
    <t>PHP</t>
  </si>
  <si>
    <t>PLN</t>
  </si>
  <si>
    <t>QAR</t>
  </si>
  <si>
    <t>RON</t>
  </si>
  <si>
    <t>RUB</t>
  </si>
  <si>
    <t>RWF</t>
  </si>
  <si>
    <t>SHP</t>
  </si>
  <si>
    <t>WST</t>
  </si>
  <si>
    <t>STD</t>
  </si>
  <si>
    <t>SAR</t>
  </si>
  <si>
    <t>RSD</t>
  </si>
  <si>
    <t>SCR</t>
  </si>
  <si>
    <t>SLL</t>
  </si>
  <si>
    <t>SGD</t>
  </si>
  <si>
    <t>ANG</t>
  </si>
  <si>
    <t>XSU</t>
  </si>
  <si>
    <t>SBD</t>
  </si>
  <si>
    <t>SOS</t>
  </si>
  <si>
    <t>SSP</t>
  </si>
  <si>
    <t>LKR</t>
  </si>
  <si>
    <t>SDG</t>
  </si>
  <si>
    <t>SRD</t>
  </si>
  <si>
    <t>SZL</t>
  </si>
  <si>
    <t>SEK</t>
  </si>
  <si>
    <t>CHE</t>
  </si>
  <si>
    <t>CHW</t>
  </si>
  <si>
    <t>SYP</t>
  </si>
  <si>
    <t>TWD</t>
  </si>
  <si>
    <t>TJS</t>
  </si>
  <si>
    <t>TZS</t>
  </si>
  <si>
    <t>THB</t>
  </si>
  <si>
    <t>TOP</t>
  </si>
  <si>
    <t>TTD</t>
  </si>
  <si>
    <t>TND</t>
  </si>
  <si>
    <t>TRY</t>
  </si>
  <si>
    <t>TMT</t>
  </si>
  <si>
    <t>UGX</t>
  </si>
  <si>
    <t>UAH</t>
  </si>
  <si>
    <t>AED</t>
  </si>
  <si>
    <t>GBP</t>
  </si>
  <si>
    <t>USN</t>
  </si>
  <si>
    <t>UYU</t>
  </si>
  <si>
    <t>UYI</t>
  </si>
  <si>
    <t>UZS</t>
  </si>
  <si>
    <t>VUV</t>
  </si>
  <si>
    <t>VEF</t>
  </si>
  <si>
    <t>VND</t>
  </si>
  <si>
    <t>YER</t>
  </si>
  <si>
    <t>ZMW</t>
  </si>
  <si>
    <t>ZWL</t>
  </si>
  <si>
    <t>XBA</t>
  </si>
  <si>
    <t>XBB</t>
  </si>
  <si>
    <t>XBC</t>
  </si>
  <si>
    <t>XBD</t>
  </si>
  <si>
    <t>XTS</t>
  </si>
  <si>
    <t>XXX</t>
  </si>
  <si>
    <t>XAU</t>
  </si>
  <si>
    <t>XPD</t>
  </si>
  <si>
    <t>XPT</t>
  </si>
  <si>
    <t>XAG</t>
  </si>
  <si>
    <t>CVE</t>
  </si>
  <si>
    <t>KHR</t>
  </si>
  <si>
    <t>XAF</t>
  </si>
  <si>
    <t>CAD</t>
  </si>
  <si>
    <t>KYD</t>
  </si>
  <si>
    <t>CLP</t>
  </si>
  <si>
    <t>CLF</t>
  </si>
  <si>
    <t>CNY</t>
  </si>
  <si>
    <t>COP</t>
  </si>
  <si>
    <t>COU</t>
  </si>
  <si>
    <t>KMF</t>
  </si>
  <si>
    <t>CDF</t>
  </si>
  <si>
    <t>CRC</t>
  </si>
  <si>
    <t>HRK</t>
  </si>
  <si>
    <t>CUP</t>
  </si>
  <si>
    <t>CUC</t>
  </si>
  <si>
    <t>CZK</t>
  </si>
  <si>
    <t>DKK</t>
  </si>
  <si>
    <t>DJF</t>
  </si>
  <si>
    <t>DOP</t>
  </si>
  <si>
    <t>EGP</t>
  </si>
  <si>
    <t>SVC</t>
  </si>
  <si>
    <t>ERN</t>
  </si>
  <si>
    <t>ETB</t>
  </si>
  <si>
    <t>FKP</t>
  </si>
  <si>
    <t>FJD</t>
  </si>
  <si>
    <t>GMD</t>
  </si>
  <si>
    <t>GEL</t>
  </si>
  <si>
    <t>GHS</t>
  </si>
  <si>
    <t>GIP</t>
  </si>
  <si>
    <t>GTQ</t>
  </si>
  <si>
    <t>GNF</t>
  </si>
  <si>
    <t>GYD</t>
  </si>
  <si>
    <t>HTG</t>
  </si>
  <si>
    <t>HNL</t>
  </si>
  <si>
    <t>HKD</t>
  </si>
  <si>
    <t>HUF</t>
  </si>
  <si>
    <t>ISK</t>
  </si>
  <si>
    <t>INR</t>
  </si>
  <si>
    <t>IDR</t>
  </si>
  <si>
    <t>XDR</t>
  </si>
  <si>
    <t>IRR</t>
  </si>
  <si>
    <t>IQD</t>
  </si>
  <si>
    <t>ILS</t>
  </si>
  <si>
    <t>JMD</t>
  </si>
  <si>
    <t>JPY</t>
  </si>
  <si>
    <t>JOD</t>
  </si>
  <si>
    <t>KZT</t>
  </si>
  <si>
    <t>KES</t>
  </si>
  <si>
    <t>KPW</t>
  </si>
  <si>
    <t>KRW</t>
  </si>
  <si>
    <t>KWD</t>
  </si>
  <si>
    <t>Reporting Entities May 
Insert Their Brand/Logo here</t>
  </si>
  <si>
    <t>From</t>
  </si>
  <si>
    <t>To:</t>
  </si>
  <si>
    <r>
      <t xml:space="preserve">Other Subsidiaries Included 
</t>
    </r>
    <r>
      <rPr>
        <sz val="12"/>
        <color theme="1"/>
        <rFont val="Arial Narrow"/>
        <family val="2"/>
      </rPr>
      <t>(optional field)</t>
    </r>
  </si>
  <si>
    <t>Full Name of Director or Officer of Reporting Entity</t>
  </si>
  <si>
    <t>Position Title</t>
  </si>
  <si>
    <t>Date</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</si>
  <si>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</si>
  <si>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Enter the full legal name of the Reporting Entity.</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</si>
  <si>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</si>
  <si>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</si>
  <si>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</si>
  <si>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</si>
  <si>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Other Non-Reporting Entities Included in the Report</t>
  </si>
  <si>
    <r>
      <t>Additional Notes</t>
    </r>
    <r>
      <rPr>
        <b/>
        <vertAlign val="superscript"/>
        <sz val="12"/>
        <color theme="1"/>
        <rFont val="Arial Narrow"/>
        <family val="2"/>
      </rPr>
      <t>3</t>
    </r>
    <r>
      <rPr>
        <b/>
        <sz val="12"/>
        <color theme="1"/>
        <rFont val="Arial Narrow"/>
        <family val="2"/>
      </rPr>
      <t>:</t>
    </r>
  </si>
  <si>
    <r>
      <t>Notes</t>
    </r>
    <r>
      <rPr>
        <b/>
        <vertAlign val="superscript"/>
        <sz val="11"/>
        <color theme="1"/>
        <rFont val="Arial Narrow"/>
        <family val="2"/>
      </rPr>
      <t>34</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</si>
  <si>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</si>
  <si>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Note: A physical signature is not required.</t>
  </si>
  <si>
    <t>Enter the exact date of  the start of the Reporting Entity's financial year as: YYYY-MM-DD.</t>
  </si>
  <si>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</si>
  <si>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</si>
  <si>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2 </t>
    </r>
    <r>
      <rPr>
        <sz val="10"/>
        <color theme="1"/>
        <rFont val="Arial Narrow"/>
        <family val="2"/>
      </rPr>
      <t>Optional field.</t>
    </r>
  </si>
  <si>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</si>
  <si>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Attestation options:</t>
  </si>
  <si>
    <t>Enter date of attestation in YYYY-MM-DD format.</t>
  </si>
  <si>
    <t>Total Amount paid by Project</t>
  </si>
  <si>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</si>
  <si>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</si>
  <si>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</si>
  <si>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Enter the date the report is submitted to NRCan in the format YYYY-MM-DD.</t>
  </si>
  <si>
    <t>Reporting Entity Legal Name</t>
  </si>
  <si>
    <t>No</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</si>
  <si>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</si>
  <si>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</si>
  <si>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</si>
  <si>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</si>
  <si>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</si>
  <si>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</si>
  <si>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</si>
  <si>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</si>
  <si>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 xml:space="preserve"> </t>
  </si>
  <si>
    <t>By Reporting Entity</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</si>
  <si>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</si>
  <si>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Endeavour Mining Plc</t>
  </si>
  <si>
    <t>Sabodala Gold Operations SA, Massawa SA, Sabodala Gold Mining Sarl, Wahgnion Gold Operations SA, Gryphon Minerals Burkina Faso Sarl, Boss Gold Sarl, Boss Minerals Sarl, Afema Gold SA, Taurus Gold CI SARL, Teranga Exploration (Ivory Coast) SARL, SGML Capital Limited</t>
  </si>
  <si>
    <t>Joanna Pearson</t>
  </si>
  <si>
    <t>Executive VP and Chief Financial Officer</t>
  </si>
  <si>
    <t>National government of Senegal</t>
  </si>
  <si>
    <t>National government of Burkina Faso</t>
  </si>
  <si>
    <t>National government of Côte d'Ivoire</t>
  </si>
  <si>
    <t>National government of Mali</t>
  </si>
  <si>
    <t>Sabodala Mining Company SARL</t>
  </si>
  <si>
    <t>Exploration Projects</t>
  </si>
  <si>
    <t>Wahgnion Gold Operations SA</t>
  </si>
  <si>
    <t>Hounde Mining Complex</t>
  </si>
  <si>
    <t>Semafo Boungou S.A</t>
  </si>
  <si>
    <t>Semafo Burkina Faso S.A ("Mana")</t>
  </si>
  <si>
    <t>Ity Mining Complex</t>
  </si>
  <si>
    <t>Lafigue Project</t>
  </si>
  <si>
    <t>Kalana Project</t>
  </si>
  <si>
    <t>E103858</t>
  </si>
  <si>
    <t>All payments are reported in United States dollars (the reporting currency of the reporting entity).
Payments denominated in the foreign currency were made on the dates that the payments were made and have been translated using the following range of USD/XOF exchange rates: 572.13 to 658.21.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</si>
</sst>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quot;$&quot;#,##0"/>
    <numFmt numFmtId="165" formatCode="&quot;$&quot;#,##0.00"/>
    <numFmt numFmtId="166" formatCode="_-* #,##0_-;\-* #,##0_-;_-* &quot;-&quot;??_-;_-@_-"/>
    <numFmt numFmtId="167" formatCode="#,##0_ ;\-#,##0\ "/>
  </numFmts>
  <fonts count="40"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sz val="8"/>
      <color rgb="FF000000"/>
      <name val="Tahoma"/>
      <family val="2"/>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11"/>
      <color theme="1"/>
      <name val="Arial Narrow"/>
      <family val="2"/>
    </font>
    <font>
      <b/>
      <u val="singleAccounting"/>
      <sz val="11"/>
      <color theme="1"/>
      <name val="Arial Narrow"/>
      <family val="2"/>
    </font>
  </fonts>
  <fills count="10">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43" fontId="6" fillId="0" borderId="0" applyFont="0" applyFill="0" applyBorder="0" applyAlignment="0" applyProtection="0"/>
    <xf numFmtId="0" fontId="23" fillId="0" borderId="0" applyNumberFormat="0" applyFill="0" applyBorder="0" applyAlignment="0" applyProtection="0"/>
    <xf numFmtId="0" fontId="29" fillId="0" borderId="0"/>
  </cellStyleXfs>
  <cellXfs count="210">
    <xf numFmtId="0" fontId="0" fillId="0" borderId="0" xfId="0"/>
    <xf numFmtId="0" fontId="0" fillId="0" borderId="0" xfId="0" applyAlignment="1">
      <alignment wrapText="1"/>
    </xf>
    <xf numFmtId="0" fontId="0" fillId="0" borderId="0" xfId="0" applyAlignment="1">
      <alignment vertical="center"/>
    </xf>
    <xf numFmtId="0" fontId="21" fillId="0" borderId="0" xfId="0" applyFont="1"/>
    <xf numFmtId="0" fontId="0" fillId="0" borderId="0" xfId="0" applyAlignment="1">
      <alignment vertical="center" wrapText="1"/>
    </xf>
    <xf numFmtId="0" fontId="20"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2" fillId="0" borderId="0" xfId="0" applyFont="1"/>
    <xf numFmtId="0" fontId="0" fillId="0" borderId="1" xfId="0" applyBorder="1" applyAlignment="1">
      <alignment vertical="top" wrapText="1"/>
    </xf>
    <xf numFmtId="0" fontId="20" fillId="0" borderId="0" xfId="0" applyFont="1"/>
    <xf numFmtId="0" fontId="7" fillId="0" borderId="1" xfId="0" applyFont="1" applyBorder="1" applyAlignment="1">
      <alignment vertical="center" wrapText="1"/>
    </xf>
    <xf numFmtId="14" fontId="0" fillId="2" borderId="1" xfId="0" applyNumberFormat="1"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3" fillId="0" borderId="0" xfId="0" applyFont="1" applyAlignment="1">
      <alignment vertical="center"/>
    </xf>
    <xf numFmtId="0" fontId="34" fillId="0" borderId="0" xfId="0" applyFont="1" applyAlignment="1">
      <alignment vertical="center"/>
    </xf>
    <xf numFmtId="0" fontId="33" fillId="0" borderId="0" xfId="0" applyFont="1" applyAlignment="1">
      <alignment horizontal="left" vertical="top" wrapText="1"/>
    </xf>
    <xf numFmtId="0" fontId="7" fillId="0" borderId="1" xfId="0" applyFont="1" applyBorder="1" applyAlignment="1">
      <alignment horizontal="left" vertical="center" wrapText="1"/>
    </xf>
    <xf numFmtId="0" fontId="20" fillId="0" borderId="0" xfId="0" applyFont="1" applyAlignment="1">
      <alignment horizontal="left" vertical="center"/>
    </xf>
    <xf numFmtId="0" fontId="30" fillId="0" borderId="0" xfId="0" applyFont="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9"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2"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1" fillId="0" borderId="0" xfId="0" applyFont="1" applyAlignment="1" applyProtection="1">
      <alignment horizontal="left" vertical="center"/>
      <protection locked="0"/>
    </xf>
    <xf numFmtId="0" fontId="0" fillId="0" borderId="19" xfId="0" applyBorder="1" applyProtection="1">
      <protection locked="0"/>
    </xf>
    <xf numFmtId="0" fontId="15" fillId="0" borderId="0" xfId="0" applyFont="1" applyProtection="1">
      <protection locked="0"/>
    </xf>
    <xf numFmtId="0" fontId="2" fillId="3" borderId="17" xfId="0" applyFont="1" applyFill="1" applyBorder="1" applyAlignment="1">
      <alignment vertical="center" wrapText="1"/>
    </xf>
    <xf numFmtId="0" fontId="13" fillId="3" borderId="14" xfId="0" applyFont="1" applyFill="1" applyBorder="1" applyAlignment="1">
      <alignment horizontal="right" vertical="center"/>
    </xf>
    <xf numFmtId="14" fontId="36" fillId="0" borderId="14" xfId="0" applyNumberFormat="1" applyFont="1" applyBorder="1" applyAlignment="1">
      <alignment horizontal="center" vertical="center" wrapText="1"/>
    </xf>
    <xf numFmtId="0" fontId="13" fillId="3" borderId="14" xfId="0" applyFont="1" applyFill="1" applyBorder="1" applyAlignment="1">
      <alignment horizontal="center" vertical="center" wrapText="1"/>
    </xf>
    <xf numFmtId="0" fontId="17" fillId="3" borderId="17" xfId="0" applyFont="1" applyFill="1" applyBorder="1" applyAlignment="1">
      <alignment vertical="center"/>
    </xf>
    <xf numFmtId="0" fontId="15" fillId="0" borderId="14" xfId="0" applyFont="1" applyBorder="1" applyAlignment="1">
      <alignment vertical="center"/>
    </xf>
    <xf numFmtId="0" fontId="0" fillId="0" borderId="17" xfId="0" applyBorder="1"/>
    <xf numFmtId="0" fontId="15" fillId="0" borderId="14" xfId="0" applyFont="1" applyBorder="1"/>
    <xf numFmtId="0" fontId="3" fillId="0" borderId="17" xfId="0" applyFont="1" applyBorder="1" applyAlignment="1">
      <alignment horizontal="left" vertical="top" wrapText="1"/>
    </xf>
    <xf numFmtId="0" fontId="25" fillId="0" borderId="14" xfId="0" applyFont="1" applyBorder="1" applyAlignment="1">
      <alignment horizontal="left" vertical="top" wrapText="1"/>
    </xf>
    <xf numFmtId="0" fontId="5" fillId="3" borderId="17" xfId="0" applyFont="1" applyFill="1" applyBorder="1" applyAlignment="1">
      <alignment vertical="center" wrapText="1"/>
    </xf>
    <xf numFmtId="0" fontId="5" fillId="3" borderId="53" xfId="0" applyFont="1" applyFill="1" applyBorder="1" applyAlignment="1">
      <alignment vertical="center" wrapText="1"/>
    </xf>
    <xf numFmtId="0" fontId="22" fillId="0" borderId="0" xfId="0" applyFont="1" applyProtection="1">
      <protection locked="0"/>
    </xf>
    <xf numFmtId="0" fontId="5" fillId="0" borderId="18"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6" fontId="4" fillId="0" borderId="14" xfId="1" applyNumberFormat="1" applyFont="1" applyBorder="1" applyAlignment="1" applyProtection="1">
      <alignment horizontal="center" vertical="center" wrapText="1"/>
      <protection locked="0"/>
    </xf>
    <xf numFmtId="166" fontId="4" fillId="0" borderId="14" xfId="1" applyNumberFormat="1" applyFont="1" applyBorder="1" applyAlignment="1" applyProtection="1">
      <alignment vertical="center" wrapText="1"/>
      <protection locked="0"/>
    </xf>
    <xf numFmtId="167" fontId="18" fillId="0" borderId="14" xfId="1" applyNumberFormat="1"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166" fontId="4" fillId="0" borderId="27" xfId="1" applyNumberFormat="1" applyFont="1" applyBorder="1" applyAlignment="1" applyProtection="1">
      <alignment vertical="center" wrapText="1"/>
      <protection locked="0"/>
    </xf>
    <xf numFmtId="166" fontId="4" fillId="0" borderId="23" xfId="1" applyNumberFormat="1" applyFont="1" applyBorder="1" applyAlignment="1" applyProtection="1">
      <alignment vertical="center" wrapText="1"/>
      <protection locked="0"/>
    </xf>
    <xf numFmtId="166" fontId="4" fillId="0" borderId="24" xfId="1" applyNumberFormat="1" applyFont="1" applyBorder="1" applyAlignment="1" applyProtection="1">
      <alignment vertical="center" wrapText="1"/>
      <protection locked="0"/>
    </xf>
    <xf numFmtId="0" fontId="2" fillId="7" borderId="29"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5"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7" xfId="0" applyFont="1" applyFill="1" applyBorder="1" applyAlignment="1">
      <alignment vertical="center" wrapText="1"/>
    </xf>
    <xf numFmtId="0" fontId="13" fillId="7" borderId="32" xfId="0" applyFont="1" applyFill="1" applyBorder="1" applyAlignment="1">
      <alignment horizontal="right" vertical="center"/>
    </xf>
    <xf numFmtId="14" fontId="36" fillId="0" borderId="31" xfId="0" applyNumberFormat="1" applyFont="1" applyBorder="1" applyAlignment="1">
      <alignment horizontal="center" vertical="center" wrapText="1"/>
    </xf>
    <xf numFmtId="0" fontId="13" fillId="7" borderId="31" xfId="0" applyFont="1" applyFill="1" applyBorder="1" applyAlignment="1">
      <alignment horizontal="right" vertical="center"/>
    </xf>
    <xf numFmtId="0" fontId="15" fillId="0" borderId="0" xfId="0" applyFont="1"/>
    <xf numFmtId="0" fontId="15" fillId="0" borderId="31" xfId="0" applyFont="1" applyBorder="1"/>
    <xf numFmtId="0" fontId="15" fillId="0" borderId="39" xfId="0" applyFont="1" applyBorder="1"/>
    <xf numFmtId="0" fontId="15" fillId="0" borderId="41" xfId="0" applyFont="1" applyBorder="1"/>
    <xf numFmtId="0" fontId="15" fillId="0" borderId="6" xfId="0" applyFont="1" applyBorder="1"/>
    <xf numFmtId="0" fontId="13" fillId="7" borderId="46" xfId="0" applyFont="1" applyFill="1" applyBorder="1" applyAlignment="1">
      <alignment vertical="center" wrapText="1"/>
    </xf>
    <xf numFmtId="0" fontId="13" fillId="0" borderId="45" xfId="0" applyFont="1" applyBorder="1" applyAlignment="1">
      <alignment vertical="center" wrapText="1"/>
    </xf>
    <xf numFmtId="0" fontId="15" fillId="0" borderId="0" xfId="0" applyFont="1" applyAlignment="1">
      <alignment horizontal="center" vertical="center" wrapText="1"/>
    </xf>
    <xf numFmtId="0" fontId="2" fillId="7" borderId="27" xfId="0" applyFont="1" applyFill="1" applyBorder="1" applyAlignment="1">
      <alignment vertical="center" wrapText="1"/>
    </xf>
    <xf numFmtId="0" fontId="13" fillId="0" borderId="23" xfId="0" applyFont="1" applyBorder="1" applyAlignment="1">
      <alignment horizontal="left" vertical="center" wrapText="1"/>
    </xf>
    <xf numFmtId="0" fontId="15" fillId="0" borderId="40"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7" xfId="0" applyFont="1" applyBorder="1"/>
    <xf numFmtId="3" fontId="5" fillId="0" borderId="14" xfId="0" applyNumberFormat="1" applyFont="1" applyBorder="1" applyAlignment="1" applyProtection="1">
      <alignment horizontal="center" vertical="center" wrapText="1"/>
      <protection locked="0"/>
    </xf>
    <xf numFmtId="0" fontId="2" fillId="7" borderId="53"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8" xfId="0" applyBorder="1"/>
    <xf numFmtId="0" fontId="13" fillId="7" borderId="17"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13" fillId="0" borderId="14" xfId="0" applyFont="1" applyBorder="1" applyAlignment="1">
      <alignment horizontal="left" vertical="center" wrapText="1"/>
    </xf>
    <xf numFmtId="0" fontId="5" fillId="0" borderId="4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2" xfId="0" applyFont="1" applyBorder="1" applyAlignment="1">
      <alignment horizontal="center" vertical="center" wrapText="1"/>
    </xf>
    <xf numFmtId="164" fontId="5" fillId="0" borderId="31" xfId="0" applyNumberFormat="1" applyFont="1" applyBorder="1" applyAlignment="1">
      <alignment horizontal="center" vertical="center" wrapText="1"/>
    </xf>
    <xf numFmtId="0" fontId="5"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0" fillId="8" borderId="1" xfId="0" applyFill="1" applyBorder="1" applyAlignment="1">
      <alignment horizontal="left" vertical="center"/>
    </xf>
    <xf numFmtId="14" fontId="0" fillId="6" borderId="1" xfId="0" applyNumberFormat="1" applyFill="1" applyBorder="1" applyAlignment="1">
      <alignment horizontal="left" vertical="center"/>
    </xf>
    <xf numFmtId="3" fontId="5" fillId="0" borderId="15" xfId="0" applyNumberFormat="1"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166" fontId="38" fillId="0" borderId="15" xfId="1" applyNumberFormat="1" applyFont="1" applyBorder="1" applyAlignment="1" applyProtection="1">
      <alignment horizontal="center" vertical="center" wrapText="1"/>
      <protection locked="0"/>
    </xf>
    <xf numFmtId="166" fontId="38" fillId="0" borderId="15" xfId="1" applyNumberFormat="1" applyFont="1" applyBorder="1" applyAlignment="1" applyProtection="1">
      <alignment vertical="center" wrapText="1"/>
      <protection locked="0"/>
    </xf>
    <xf numFmtId="166" fontId="38" fillId="2" borderId="15" xfId="1" applyNumberFormat="1" applyFont="1" applyFill="1" applyBorder="1" applyAlignment="1" applyProtection="1">
      <alignment vertical="center" wrapText="1"/>
      <protection locked="0"/>
    </xf>
    <xf numFmtId="166" fontId="5" fillId="0" borderId="15" xfId="1" applyNumberFormat="1" applyFont="1" applyBorder="1" applyAlignment="1" applyProtection="1">
      <alignment vertical="center" wrapText="1"/>
      <protection locked="0"/>
    </xf>
    <xf numFmtId="166" fontId="38" fillId="0" borderId="14" xfId="1" applyNumberFormat="1" applyFont="1" applyBorder="1" applyAlignment="1" applyProtection="1">
      <alignment vertical="center" wrapText="1"/>
      <protection locked="0"/>
    </xf>
    <xf numFmtId="166" fontId="38" fillId="0" borderId="14" xfId="1" applyNumberFormat="1" applyFont="1" applyBorder="1" applyAlignment="1" applyProtection="1">
      <alignment horizontal="center" vertical="center" wrapText="1"/>
      <protection locked="0"/>
    </xf>
    <xf numFmtId="0" fontId="38" fillId="0" borderId="14" xfId="0" applyFont="1" applyBorder="1" applyAlignment="1" applyProtection="1">
      <alignment horizontal="center" vertical="center" wrapText="1"/>
      <protection locked="0"/>
    </xf>
    <xf numFmtId="166" fontId="5" fillId="0" borderId="18" xfId="1" applyNumberFormat="1" applyFont="1" applyBorder="1" applyAlignment="1" applyProtection="1">
      <alignment horizontal="center" vertical="center" wrapText="1"/>
      <protection locked="0"/>
    </xf>
    <xf numFmtId="166" fontId="38" fillId="9" borderId="14" xfId="1" applyNumberFormat="1" applyFont="1" applyFill="1" applyBorder="1" applyAlignment="1" applyProtection="1">
      <alignment horizontal="center" vertical="center" wrapText="1"/>
      <protection locked="0"/>
    </xf>
    <xf numFmtId="166" fontId="39" fillId="0" borderId="18" xfId="1" applyNumberFormat="1" applyFont="1" applyBorder="1" applyAlignment="1" applyProtection="1">
      <alignment horizontal="center" vertical="center" wrapText="1"/>
      <protection locked="0"/>
    </xf>
    <xf numFmtId="0" fontId="15" fillId="8" borderId="1" xfId="0" applyFont="1" applyFill="1" applyBorder="1" applyAlignment="1">
      <alignment horizontal="left" vertical="center"/>
    </xf>
    <xf numFmtId="0" fontId="33" fillId="0" borderId="0" xfId="0" applyFont="1" applyAlignment="1">
      <alignment horizontal="left"/>
    </xf>
    <xf numFmtId="0" fontId="20" fillId="0" borderId="0" xfId="0" applyFont="1" applyAlignment="1">
      <alignment horizontal="left"/>
    </xf>
    <xf numFmtId="0" fontId="20" fillId="0" borderId="0" xfId="0" applyFont="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30" fillId="0" borderId="0" xfId="0" applyFont="1" applyAlignment="1">
      <alignment horizontal="left" vertical="center" wrapText="1"/>
    </xf>
    <xf numFmtId="0" fontId="0" fillId="0" borderId="1" xfId="0" applyBorder="1" applyAlignment="1">
      <alignment horizontal="left" vertical="center"/>
    </xf>
    <xf numFmtId="0" fontId="33"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36" fillId="0" borderId="14" xfId="0" applyFont="1" applyBorder="1" applyAlignment="1">
      <alignment horizontal="center" vertical="center" wrapText="1"/>
    </xf>
    <xf numFmtId="0" fontId="26" fillId="0" borderId="14" xfId="0" applyFont="1" applyBorder="1" applyAlignment="1">
      <alignment horizontal="center"/>
    </xf>
    <xf numFmtId="0" fontId="13" fillId="5" borderId="14" xfId="0" applyFont="1" applyFill="1" applyBorder="1" applyAlignment="1">
      <alignment vertical="center" wrapText="1"/>
    </xf>
    <xf numFmtId="0" fontId="27"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28" fillId="3" borderId="14" xfId="0" applyFont="1" applyFill="1" applyBorder="1" applyAlignment="1">
      <alignment horizontal="center" vertical="center"/>
    </xf>
    <xf numFmtId="0" fontId="28" fillId="3" borderId="54" xfId="0" applyFont="1" applyFill="1" applyBorder="1" applyAlignment="1">
      <alignment horizontal="center" vertical="center"/>
    </xf>
    <xf numFmtId="0" fontId="28" fillId="0" borderId="14" xfId="0" applyFont="1" applyBorder="1" applyAlignment="1">
      <alignment horizontal="center" vertical="center"/>
    </xf>
    <xf numFmtId="0" fontId="28" fillId="0" borderId="54" xfId="0" applyFont="1" applyBorder="1" applyAlignment="1">
      <alignment horizontal="center" vertical="center" wrapText="1"/>
    </xf>
    <xf numFmtId="14" fontId="27" fillId="0" borderId="14" xfId="0" applyNumberFormat="1" applyFont="1" applyBorder="1" applyAlignment="1">
      <alignment horizontal="center" vertical="center" wrapText="1"/>
    </xf>
    <xf numFmtId="14" fontId="27" fillId="0" borderId="54" xfId="0" applyNumberFormat="1" applyFont="1" applyBorder="1" applyAlignment="1">
      <alignment horizontal="center" vertical="center" wrapText="1"/>
    </xf>
    <xf numFmtId="0" fontId="8" fillId="4" borderId="50" xfId="0" applyFont="1" applyFill="1" applyBorder="1" applyAlignment="1">
      <alignment horizontal="center" vertical="center" wrapText="1"/>
    </xf>
    <xf numFmtId="0" fontId="9" fillId="4" borderId="51"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7" xfId="0" applyFill="1" applyBorder="1" applyAlignment="1">
      <alignment horizontal="left" vertical="center" wrapText="1"/>
    </xf>
    <xf numFmtId="0" fontId="0" fillId="3" borderId="14" xfId="0" applyFill="1" applyBorder="1" applyAlignment="1">
      <alignment horizontal="left" vertical="center" wrapText="1"/>
    </xf>
    <xf numFmtId="0" fontId="14" fillId="0" borderId="17" xfId="0" applyFont="1" applyBorder="1" applyAlignment="1">
      <alignment horizontal="left" vertical="center" wrapText="1"/>
    </xf>
    <xf numFmtId="0" fontId="14" fillId="0" borderId="14" xfId="0" applyFont="1" applyBorder="1" applyAlignment="1">
      <alignment horizontal="left" vertical="center" wrapText="1"/>
    </xf>
    <xf numFmtId="0" fontId="2" fillId="3" borderId="17" xfId="0" applyFont="1" applyFill="1" applyBorder="1" applyAlignment="1">
      <alignment vertical="center" wrapText="1"/>
    </xf>
    <xf numFmtId="0" fontId="36" fillId="0" borderId="14" xfId="0" applyFont="1" applyBorder="1" applyAlignment="1">
      <alignment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26" xfId="0" applyFont="1" applyBorder="1" applyAlignment="1" applyProtection="1">
      <alignment horizontal="left" vertical="center" wrapText="1"/>
      <protection locked="0"/>
    </xf>
    <xf numFmtId="0" fontId="1" fillId="2" borderId="38"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37" fillId="0" borderId="43"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12" xfId="0" applyFont="1" applyBorder="1" applyAlignment="1">
      <alignment horizontal="center" vertical="center" wrapText="1"/>
    </xf>
    <xf numFmtId="0" fontId="36" fillId="0" borderId="37" xfId="0" applyFont="1" applyBorder="1" applyAlignment="1">
      <alignment horizontal="center" vertical="center" wrapText="1"/>
    </xf>
    <xf numFmtId="0" fontId="26" fillId="0" borderId="34" xfId="0" applyFont="1" applyBorder="1" applyAlignment="1">
      <alignment horizontal="center"/>
    </xf>
    <xf numFmtId="0" fontId="26" fillId="0" borderId="36" xfId="0" applyFont="1" applyBorder="1" applyAlignment="1">
      <alignment horizontal="center"/>
    </xf>
    <xf numFmtId="0" fontId="37" fillId="0" borderId="44" xfId="0" applyFont="1" applyBorder="1" applyAlignment="1">
      <alignment horizontal="center" vertical="center" wrapText="1"/>
    </xf>
    <xf numFmtId="0" fontId="37" fillId="0" borderId="42" xfId="0" applyFont="1" applyBorder="1" applyAlignment="1">
      <alignment horizontal="center" vertical="center" wrapText="1"/>
    </xf>
    <xf numFmtId="0" fontId="15" fillId="0" borderId="42" xfId="0" applyFont="1" applyBorder="1" applyAlignment="1">
      <alignment horizontal="center"/>
    </xf>
    <xf numFmtId="0" fontId="15" fillId="0" borderId="35" xfId="0" applyFont="1" applyBorder="1" applyAlignment="1">
      <alignment horizontal="center"/>
    </xf>
    <xf numFmtId="0" fontId="37" fillId="0" borderId="31" xfId="0" applyFont="1" applyBorder="1" applyAlignment="1">
      <alignment horizontal="left" vertical="center"/>
    </xf>
    <xf numFmtId="0" fontId="37" fillId="0" borderId="33" xfId="0" applyFont="1" applyBorder="1" applyAlignment="1">
      <alignment horizontal="left" vertical="center"/>
    </xf>
    <xf numFmtId="0" fontId="37" fillId="0" borderId="0" xfId="0" applyFont="1" applyAlignment="1">
      <alignment horizontal="center" vertical="center" wrapText="1"/>
    </xf>
    <xf numFmtId="0" fontId="37" fillId="0" borderId="39" xfId="0" applyFont="1" applyBorder="1" applyAlignment="1">
      <alignment horizontal="center" vertical="center" wrapText="1"/>
    </xf>
    <xf numFmtId="0" fontId="4" fillId="0" borderId="54" xfId="0" applyFont="1" applyBorder="1" applyAlignment="1" applyProtection="1">
      <alignment horizontal="left" vertical="center" wrapText="1"/>
      <protection locked="0"/>
    </xf>
    <xf numFmtId="0" fontId="4" fillId="0" borderId="28" xfId="0" applyFont="1" applyBorder="1" applyAlignment="1" applyProtection="1">
      <alignment horizontal="left" vertical="center" wrapText="1"/>
      <protection locked="0"/>
    </xf>
    <xf numFmtId="0" fontId="1" fillId="2" borderId="17"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37" fillId="0" borderId="14" xfId="0" applyFont="1" applyBorder="1" applyAlignment="1">
      <alignment horizontal="center" vertical="center" wrapText="1"/>
    </xf>
    <xf numFmtId="0" fontId="8" fillId="4" borderId="51" xfId="0" applyFont="1" applyFill="1" applyBorder="1" applyAlignment="1">
      <alignment horizontal="center" vertical="center" wrapText="1"/>
    </xf>
    <xf numFmtId="0" fontId="8" fillId="4" borderId="52"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5" fillId="0" borderId="14" xfId="0" applyFont="1" applyBorder="1" applyAlignment="1">
      <alignment horizontal="center"/>
    </xf>
    <xf numFmtId="0" fontId="37" fillId="0" borderId="14" xfId="0" applyFont="1" applyBorder="1" applyAlignment="1">
      <alignment horizontal="left" vertical="center"/>
    </xf>
  </cellXfs>
  <cellStyles count="4">
    <cellStyle name="Comma" xfId="1" builtinId="3"/>
    <cellStyle name="Hyperlink" xfId="2" builtinId="8"/>
    <cellStyle name="Normal" xfId="0" builtinId="0"/>
    <cellStyle name="Normal 2" xfId="3" xr:uid="{00000000-0005-0000-0000-000003000000}"/>
  </cellStyles>
  <dxfs count="45">
    <dxf>
      <font>
        <color auto="1"/>
      </font>
      <fill>
        <patternFill>
          <bgColor theme="0"/>
        </patternFill>
      </fill>
      <border>
        <bottom/>
      </border>
    </dxf>
    <dxf>
      <fill>
        <patternFill>
          <bgColor theme="0" tint="-4.9989318521683403E-2"/>
        </patternFill>
      </fill>
      <border>
        <left style="thin">
          <color auto="1"/>
        </left>
        <right style="thin">
          <color auto="1"/>
        </right>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7"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6"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847725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5" y="8320617"/>
              <a:ext cx="2840567" cy="219075"/>
              <a:chOff x="447675" y="5381625"/>
              <a:chExt cx="2743198"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3"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215900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787400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44" dataDxfId="42" headerRowBorderDxfId="43">
  <tableColumns count="12">
    <tableColumn id="1" xr3:uid="{00000000-0010-0000-0000-000001000000}" name="Country" dataDxfId="41"/>
    <tableColumn id="2" xr3:uid="{00000000-0010-0000-0000-000002000000}" name="Payee Name1" dataDxfId="40"/>
    <tableColumn id="3" xr3:uid="{00000000-0010-0000-0000-000003000000}" name="Departments, Agency, etc… within Payee that Received Payments2" dataDxfId="39"/>
    <tableColumn id="8" xr3:uid="{00000000-0010-0000-0000-000008000000}" name="Taxes" dataDxfId="38" dataCellStyle="Comma"/>
    <tableColumn id="5" xr3:uid="{00000000-0010-0000-0000-000005000000}" name="Royalties" dataDxfId="37" dataCellStyle="Comma"/>
    <tableColumn id="7" xr3:uid="{00000000-0010-0000-0000-000007000000}" name="Fees" dataDxfId="36" dataCellStyle="Comma"/>
    <tableColumn id="4" xr3:uid="{00000000-0010-0000-0000-000004000000}" name="Production Entitlements" dataDxfId="35" dataCellStyle="Comma"/>
    <tableColumn id="6" xr3:uid="{00000000-0010-0000-0000-000006000000}" name="Bonuses" dataDxfId="34" dataCellStyle="Comma"/>
    <tableColumn id="9" xr3:uid="{00000000-0010-0000-0000-000009000000}" name="Dividends" dataDxfId="33" dataCellStyle="Comma"/>
    <tableColumn id="10" xr3:uid="{00000000-0010-0000-0000-00000A000000}" name="Infrastructure Improvement Payments" dataDxfId="32" dataCellStyle="Comma"/>
    <tableColumn id="11" xr3:uid="{00000000-0010-0000-0000-00000B000000}" name="Total Amount paid to Payee" dataDxfId="31" dataCellStyle="Comma">
      <calculatedColumnFormula>IF(SUM(Table2[[#This Row],[Taxes]:[Infrastructure Improvement Payments]])=0,"",SUM(Table2[[#This Row],[Taxes]:[Infrastructure Improvement Payments]]))</calculatedColumnFormula>
    </tableColumn>
    <tableColumn id="12" xr3:uid="{00000000-0010-0000-0000-00000C000000}" name="Notes34" dataDxfId="3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29" dataDxfId="27" headerRowBorderDxfId="28">
  <tableColumns count="11">
    <tableColumn id="1" xr3:uid="{00000000-0010-0000-0100-000001000000}" name="Country" dataDxfId="26"/>
    <tableColumn id="2" xr3:uid="{00000000-0010-0000-0100-000002000000}" name="Project Name1" dataDxfId="25"/>
    <tableColumn id="3" xr3:uid="{00000000-0010-0000-0100-000003000000}" name="Taxes" dataDxfId="24"/>
    <tableColumn id="8" xr3:uid="{00000000-0010-0000-0100-000008000000}" name="Royalties" dataDxfId="23" dataCellStyle="Comma"/>
    <tableColumn id="5" xr3:uid="{00000000-0010-0000-0100-000005000000}" name="Fees" dataDxfId="22" dataCellStyle="Comma"/>
    <tableColumn id="7" xr3:uid="{00000000-0010-0000-0100-000007000000}" name="Production Entitlements" dataDxfId="21" dataCellStyle="Comma"/>
    <tableColumn id="4" xr3:uid="{00000000-0010-0000-0100-000004000000}" name="Bonuses" dataDxfId="20" dataCellStyle="Comma"/>
    <tableColumn id="6" xr3:uid="{00000000-0010-0000-0100-000006000000}" name="Dividends" dataDxfId="19" dataCellStyle="Comma"/>
    <tableColumn id="9" xr3:uid="{00000000-0010-0000-0100-000009000000}" name="Infrastructure Improvement Payments" dataDxfId="18" dataCellStyle="Comma"/>
    <tableColumn id="10" xr3:uid="{00000000-0010-0000-0100-00000A000000}" name="Total Amount paid by Project" dataDxfId="17" dataCellStyle="Comma">
      <calculatedColumnFormula>IF(SUM(Table25[[#This Row],[Taxes]:[Infrastructure Improvement Payments]])=0,"",SUM(Table25[[#This Row],[Taxes]:[Infrastructure Improvement Payments]]))</calculatedColumnFormula>
    </tableColumn>
    <tableColumn id="11" xr3:uid="{00000000-0010-0000-0100-00000B000000}" name="Notes23" dataDxfId="16"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topLeftCell="A37" zoomScale="60" zoomScaleNormal="60" workbookViewId="0">
      <selection activeCell="E40" sqref="E40"/>
    </sheetView>
  </sheetViews>
  <sheetFormatPr defaultRowHeight="14.5" x14ac:dyDescent="0.35"/>
  <cols>
    <col min="1" max="1" width="17.6328125" style="2" customWidth="1"/>
    <col min="2" max="2" width="12.7265625" customWidth="1"/>
    <col min="3" max="3" width="48.26953125" customWidth="1"/>
    <col min="4" max="4" width="1.6328125" customWidth="1"/>
    <col min="5" max="5" width="93.36328125" style="1" customWidth="1"/>
  </cols>
  <sheetData>
    <row r="1" spans="1:12" ht="30" customHeight="1" x14ac:dyDescent="0.35">
      <c r="A1" s="32" t="s">
        <v>27</v>
      </c>
      <c r="B1" s="33"/>
      <c r="C1" s="33"/>
      <c r="D1" s="33"/>
      <c r="E1" s="34"/>
      <c r="L1" s="10">
        <v>1</v>
      </c>
    </row>
    <row r="3" spans="1:12" x14ac:dyDescent="0.35">
      <c r="A3" s="2" t="s">
        <v>32</v>
      </c>
    </row>
    <row r="4" spans="1:12" ht="45" customHeight="1" x14ac:dyDescent="0.35">
      <c r="A4" s="133" t="s">
        <v>467</v>
      </c>
      <c r="B4" s="133"/>
      <c r="C4" s="133"/>
      <c r="D4" s="133"/>
      <c r="E4" s="133"/>
    </row>
    <row r="5" spans="1:12" ht="15" customHeight="1" x14ac:dyDescent="0.35">
      <c r="A5" s="24"/>
      <c r="B5" s="24"/>
      <c r="C5" s="24"/>
      <c r="D5" s="24"/>
      <c r="E5" s="24"/>
    </row>
    <row r="6" spans="1:12" ht="15" customHeight="1" x14ac:dyDescent="0.4">
      <c r="A6" s="126" t="s">
        <v>28</v>
      </c>
      <c r="B6" s="126"/>
      <c r="C6" s="126"/>
      <c r="D6" s="126"/>
      <c r="E6" s="126"/>
    </row>
    <row r="7" spans="1:12" ht="15" customHeight="1" x14ac:dyDescent="0.4">
      <c r="A7" s="12"/>
      <c r="B7" s="12"/>
    </row>
    <row r="8" spans="1:12" ht="29.25" customHeight="1" x14ac:dyDescent="0.35">
      <c r="A8" s="134" t="s">
        <v>490</v>
      </c>
      <c r="B8" s="134"/>
      <c r="C8" s="27" t="s">
        <v>503</v>
      </c>
      <c r="E8" s="13" t="s">
        <v>468</v>
      </c>
    </row>
    <row r="9" spans="1:12" ht="72.5" x14ac:dyDescent="0.35">
      <c r="A9" s="137" t="s">
        <v>31</v>
      </c>
      <c r="B9" s="137"/>
      <c r="C9" s="124" t="s">
        <v>520</v>
      </c>
      <c r="E9" s="13" t="s">
        <v>502</v>
      </c>
    </row>
    <row r="10" spans="1:12" ht="45" customHeight="1" x14ac:dyDescent="0.35">
      <c r="A10" s="129" t="s">
        <v>2</v>
      </c>
      <c r="B10" s="9" t="s">
        <v>24</v>
      </c>
      <c r="C10" s="28">
        <v>44562</v>
      </c>
      <c r="E10" s="13" t="s">
        <v>478</v>
      </c>
    </row>
    <row r="11" spans="1:12" ht="43.5" x14ac:dyDescent="0.35">
      <c r="A11" s="130"/>
      <c r="B11" s="9" t="s">
        <v>25</v>
      </c>
      <c r="C11" s="28">
        <v>44926</v>
      </c>
      <c r="E11" s="13" t="s">
        <v>469</v>
      </c>
    </row>
    <row r="12" spans="1:12" ht="45" customHeight="1" x14ac:dyDescent="0.35">
      <c r="A12" s="128" t="s">
        <v>473</v>
      </c>
      <c r="B12" s="128"/>
      <c r="C12" s="28" t="s">
        <v>504</v>
      </c>
      <c r="E12" s="13" t="s">
        <v>488</v>
      </c>
    </row>
    <row r="13" spans="1:12" ht="15" customHeight="1" x14ac:dyDescent="0.35">
      <c r="A13" s="15"/>
      <c r="B13" s="15"/>
      <c r="C13" s="17"/>
      <c r="E13" s="16"/>
    </row>
    <row r="14" spans="1:12" ht="15" customHeight="1" x14ac:dyDescent="0.35">
      <c r="A14" s="127" t="s">
        <v>30</v>
      </c>
      <c r="B14" s="127"/>
      <c r="C14" s="127"/>
      <c r="D14" s="127"/>
      <c r="E14" s="127"/>
    </row>
    <row r="15" spans="1:12" ht="15" customHeight="1" x14ac:dyDescent="0.35">
      <c r="A15" s="5"/>
    </row>
    <row r="16" spans="1:12" ht="60" customHeight="1" x14ac:dyDescent="0.35">
      <c r="A16" s="128" t="s">
        <v>34</v>
      </c>
      <c r="B16" s="128"/>
      <c r="C16" s="29" t="s">
        <v>491</v>
      </c>
      <c r="D16" s="25"/>
      <c r="E16" s="13" t="s">
        <v>495</v>
      </c>
    </row>
    <row r="17" spans="1:9" ht="60" customHeight="1" x14ac:dyDescent="0.35">
      <c r="A17" s="139" t="str">
        <f>IF($C$16="yes","Additional Subsidiary Reporting Entities Included","")</f>
        <v/>
      </c>
      <c r="B17" s="140"/>
      <c r="C17" s="28"/>
      <c r="E17" s="13" t="s">
        <v>487</v>
      </c>
    </row>
    <row r="18" spans="1:9" ht="15" customHeight="1" x14ac:dyDescent="0.35"/>
    <row r="19" spans="1:9" ht="15" customHeight="1" x14ac:dyDescent="0.4">
      <c r="A19" s="126" t="s">
        <v>29</v>
      </c>
      <c r="B19" s="126"/>
      <c r="C19" s="126"/>
      <c r="D19" s="126"/>
      <c r="E19" s="126"/>
    </row>
    <row r="20" spans="1:9" ht="15" customHeight="1" x14ac:dyDescent="0.4">
      <c r="A20" s="12"/>
      <c r="B20" s="12"/>
    </row>
    <row r="21" spans="1:9" ht="29" x14ac:dyDescent="0.35">
      <c r="A21" s="134" t="s">
        <v>20</v>
      </c>
      <c r="B21" s="134"/>
      <c r="C21" s="110" t="s">
        <v>322</v>
      </c>
      <c r="E21" s="13" t="s">
        <v>493</v>
      </c>
    </row>
    <row r="22" spans="1:9" ht="27" customHeight="1" x14ac:dyDescent="0.35">
      <c r="A22" s="137" t="s">
        <v>26</v>
      </c>
      <c r="B22" s="137"/>
      <c r="C22" s="14"/>
      <c r="E22" s="13" t="s">
        <v>489</v>
      </c>
    </row>
    <row r="23" spans="1:9" ht="30" customHeight="1" x14ac:dyDescent="0.35">
      <c r="A23"/>
      <c r="C23" s="7"/>
      <c r="E23" s="8"/>
    </row>
    <row r="24" spans="1:9" ht="45" customHeight="1" x14ac:dyDescent="0.35">
      <c r="A24" s="137" t="s">
        <v>36</v>
      </c>
      <c r="B24" s="137"/>
      <c r="C24" s="30"/>
      <c r="E24" s="13" t="s">
        <v>499</v>
      </c>
    </row>
    <row r="25" spans="1:9" ht="30" customHeight="1" x14ac:dyDescent="0.35">
      <c r="A25" s="137" t="str">
        <f>IF('Cover Page - do not edit'!L1=2,"Report Version","")</f>
        <v/>
      </c>
      <c r="B25" s="137"/>
      <c r="C25" s="27"/>
      <c r="E25" s="13" t="str">
        <f>IF('Cover Page - do not edit'!$L$1=2,"Select the cell and click on the arrow to enter the version number of this report (e.g., first amendment would be entered as version 2).","")</f>
        <v/>
      </c>
    </row>
    <row r="27" spans="1:9" ht="15" customHeight="1" x14ac:dyDescent="0.35">
      <c r="A27" s="127" t="s">
        <v>33</v>
      </c>
      <c r="B27" s="127"/>
      <c r="C27" s="127"/>
      <c r="D27" s="127"/>
      <c r="E27" s="127"/>
    </row>
    <row r="28" spans="1:9" ht="15" customHeight="1" x14ac:dyDescent="0.35">
      <c r="A28" s="5"/>
    </row>
    <row r="29" spans="1:9" ht="60" customHeight="1" x14ac:dyDescent="0.35">
      <c r="A29" s="128" t="s">
        <v>35</v>
      </c>
      <c r="B29" s="128"/>
      <c r="C29" s="27" t="s">
        <v>491</v>
      </c>
      <c r="E29" s="13" t="s">
        <v>494</v>
      </c>
    </row>
    <row r="30" spans="1:9" ht="30" customHeight="1" x14ac:dyDescent="0.35">
      <c r="A30" s="136" t="str">
        <f>IF($C$29="Yes","Original Jurisdiction of the Report","")</f>
        <v/>
      </c>
      <c r="B30" s="136"/>
      <c r="C30" s="30"/>
      <c r="E30" s="13" t="str">
        <f>IF($C$29="yes","Enter the jurisdiction under which the report was originally submitted.","")</f>
        <v/>
      </c>
      <c r="I30" s="3"/>
    </row>
    <row r="31" spans="1:9" ht="15" customHeight="1" x14ac:dyDescent="0.35">
      <c r="A31" s="136" t="str">
        <f>IF($C$29="Yes","Due date in other jurisdiction","")</f>
        <v/>
      </c>
      <c r="B31" s="136"/>
      <c r="C31" s="31"/>
      <c r="E31" s="13" t="str">
        <f>IF($C$29="yes","Enter the date when the report was due in the above jurisdiction in the format YYYY-MM-DD.","")</f>
        <v/>
      </c>
    </row>
    <row r="33" spans="1:5" ht="15" customHeight="1" x14ac:dyDescent="0.35">
      <c r="A33" s="127" t="s">
        <v>37</v>
      </c>
      <c r="B33" s="127"/>
      <c r="C33" s="127"/>
      <c r="D33" s="127"/>
      <c r="E33" s="127"/>
    </row>
    <row r="34" spans="1:5" ht="15" customHeight="1" x14ac:dyDescent="0.35">
      <c r="A34" s="23"/>
      <c r="B34" s="23"/>
      <c r="C34" s="23"/>
      <c r="D34" s="23"/>
      <c r="E34" s="23"/>
    </row>
    <row r="35" spans="1:5" x14ac:dyDescent="0.35">
      <c r="A35" s="2" t="s">
        <v>483</v>
      </c>
    </row>
    <row r="36" spans="1:5" ht="150" customHeight="1" x14ac:dyDescent="0.35">
      <c r="A36" s="138" t="s">
        <v>492</v>
      </c>
      <c r="B36" s="138"/>
      <c r="C36" s="138"/>
      <c r="E36" s="11" t="s">
        <v>476</v>
      </c>
    </row>
    <row r="37" spans="1:5" ht="15" customHeight="1" x14ac:dyDescent="0.35">
      <c r="A37" s="4"/>
      <c r="B37" s="1"/>
      <c r="C37" s="1"/>
    </row>
    <row r="38" spans="1:5" ht="29" x14ac:dyDescent="0.35">
      <c r="A38" s="131" t="s">
        <v>38</v>
      </c>
      <c r="B38" s="132"/>
      <c r="C38" s="18" t="s">
        <v>501</v>
      </c>
      <c r="E38" s="6" t="s">
        <v>496</v>
      </c>
    </row>
    <row r="39" spans="1:5" x14ac:dyDescent="0.35">
      <c r="A39" s="131" t="str">
        <f>IF($C$38="Through Independent Audit","Date of Audit Opinion","")</f>
        <v/>
      </c>
      <c r="B39" s="132"/>
      <c r="C39" s="26"/>
      <c r="E39" s="6" t="str">
        <f>IF($C$38="Through Independent Audit","Enter the date of the audit opinion.","")</f>
        <v/>
      </c>
    </row>
    <row r="40" spans="1:5" ht="45" customHeight="1" x14ac:dyDescent="0.35">
      <c r="A40" s="131" t="str">
        <f>IF($C$38="Through Independent Audit","Audit Report Location","")</f>
        <v/>
      </c>
      <c r="B40" s="132"/>
      <c r="C40" s="18"/>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5">
      <c r="A42" s="136" t="s">
        <v>23</v>
      </c>
      <c r="B42" s="136"/>
      <c r="C42" t="s">
        <v>505</v>
      </c>
      <c r="E42" s="22" t="s">
        <v>477</v>
      </c>
    </row>
    <row r="43" spans="1:5" ht="15" customHeight="1" x14ac:dyDescent="0.35">
      <c r="A43" s="131" t="s">
        <v>8</v>
      </c>
      <c r="B43" s="132"/>
      <c r="C43" t="s">
        <v>506</v>
      </c>
      <c r="E43" s="22" t="s">
        <v>39</v>
      </c>
    </row>
    <row r="44" spans="1:5" x14ac:dyDescent="0.35">
      <c r="A44" s="131" t="s">
        <v>0</v>
      </c>
      <c r="B44" s="132"/>
      <c r="C44" s="111">
        <v>44972</v>
      </c>
      <c r="E44" s="22" t="s">
        <v>484</v>
      </c>
    </row>
    <row r="46" spans="1:5" ht="15.5" x14ac:dyDescent="0.35">
      <c r="A46" s="19" t="s">
        <v>470</v>
      </c>
    </row>
    <row r="47" spans="1:5" x14ac:dyDescent="0.35">
      <c r="A47" s="20"/>
    </row>
    <row r="48" spans="1:5" ht="30" customHeight="1" x14ac:dyDescent="0.35">
      <c r="A48" s="135" t="s">
        <v>471</v>
      </c>
      <c r="B48" s="135"/>
      <c r="C48" s="135"/>
      <c r="D48" s="135"/>
      <c r="E48" s="135"/>
    </row>
    <row r="49" spans="1:5" ht="15" customHeight="1" x14ac:dyDescent="0.35">
      <c r="A49" s="21"/>
      <c r="B49" s="21"/>
      <c r="C49" s="21"/>
      <c r="D49" s="21"/>
      <c r="E49" s="21"/>
    </row>
    <row r="50" spans="1:5" ht="15.5" x14ac:dyDescent="0.35">
      <c r="A50" s="125" t="s">
        <v>472</v>
      </c>
      <c r="B50" s="125"/>
      <c r="C50" s="125"/>
      <c r="D50" s="125"/>
      <c r="E50" s="125"/>
    </row>
    <row r="52" spans="1:5" ht="116.25" customHeight="1" x14ac:dyDescent="0.35">
      <c r="A52"/>
    </row>
  </sheetData>
  <mergeCells count="28">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 ref="A50:E50"/>
    <mergeCell ref="A6:E6"/>
    <mergeCell ref="A14:E14"/>
    <mergeCell ref="A19:E19"/>
    <mergeCell ref="A27:E27"/>
    <mergeCell ref="A33:E33"/>
    <mergeCell ref="A12:B12"/>
    <mergeCell ref="A10:A11"/>
    <mergeCell ref="A38:B38"/>
    <mergeCell ref="A39:B39"/>
    <mergeCell ref="A40:B40"/>
    <mergeCell ref="A43:B43"/>
    <mergeCell ref="A44:B44"/>
  </mergeCells>
  <conditionalFormatting sqref="A17:C17">
    <cfRule type="expression" dxfId="15" priority="13">
      <formula>$C$16="no"</formula>
    </cfRule>
  </conditionalFormatting>
  <conditionalFormatting sqref="A30:C30">
    <cfRule type="expression" dxfId="13" priority="8">
      <formula>$C$29="no"</formula>
    </cfRule>
  </conditionalFormatting>
  <conditionalFormatting sqref="A31:C31">
    <cfRule type="expression" dxfId="12" priority="7">
      <formula>$C$29="no"</formula>
    </cfRule>
  </conditionalFormatting>
  <conditionalFormatting sqref="A39:C39">
    <cfRule type="expression" dxfId="11" priority="4">
      <formula>$C$38="By Reporting Entity"</formula>
    </cfRule>
  </conditionalFormatting>
  <conditionalFormatting sqref="A40:C40">
    <cfRule type="expression" dxfId="10" priority="3">
      <formula>$C$38="By Reporting Entity"</formula>
    </cfRule>
  </conditionalFormatting>
  <conditionalFormatting sqref="B32">
    <cfRule type="expression" dxfId="9" priority="26">
      <formula>$C$29="yes"</formula>
    </cfRule>
  </conditionalFormatting>
  <conditionalFormatting sqref="E17">
    <cfRule type="expression" dxfId="8" priority="12">
      <formula>$C$16="no"</formula>
    </cfRule>
    <cfRule type="expression" dxfId="7" priority="15">
      <formula>$C$16="no"</formula>
    </cfRule>
  </conditionalFormatting>
  <conditionalFormatting sqref="E30">
    <cfRule type="expression" dxfId="5" priority="6">
      <formula>$C$29="no"</formula>
    </cfRule>
  </conditionalFormatting>
  <conditionalFormatting sqref="E31">
    <cfRule type="expression" dxfId="4" priority="5">
      <formula>$C$29="no"</formula>
    </cfRule>
  </conditionalFormatting>
  <conditionalFormatting sqref="E39">
    <cfRule type="expression" dxfId="3" priority="2">
      <formula>$C$38="By Reporting Entity"</formula>
    </cfRule>
  </conditionalFormatting>
  <conditionalFormatting sqref="E40">
    <cfRule type="expression" dxfId="2" priority="1">
      <formula>$C$38="By Reporting Entity"</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127000</xdr:colOff>
                    <xdr:row>22</xdr:row>
                    <xdr:rowOff>76200</xdr:rowOff>
                  </from>
                  <to>
                    <xdr:col>1</xdr:col>
                    <xdr:colOff>323850</xdr:colOff>
                    <xdr:row>22</xdr:row>
                    <xdr:rowOff>298450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412750</xdr:colOff>
                    <xdr:row>22</xdr:row>
                    <xdr:rowOff>76200</xdr:rowOff>
                  </from>
                  <to>
                    <xdr:col>2</xdr:col>
                    <xdr:colOff>850900</xdr:colOff>
                    <xdr:row>22</xdr:row>
                    <xdr:rowOff>298450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1" id="{FB586AC4-93BA-43AD-8281-28CD653B08E2}">
            <xm:f>'Cover Page - do not edit'!$L$1=1</xm:f>
            <x14:dxf>
              <border>
                <left/>
                <right/>
                <top style="thin">
                  <color auto="1"/>
                </top>
                <bottom/>
                <vertical/>
                <horizontal/>
              </border>
            </x14:dxf>
          </x14:cfRule>
          <xm:sqref>E25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zoomScale="70" zoomScaleNormal="70" workbookViewId="0">
      <selection activeCell="B24" sqref="B24"/>
    </sheetView>
  </sheetViews>
  <sheetFormatPr defaultColWidth="9.08984375" defaultRowHeight="14.5" x14ac:dyDescent="0.35"/>
  <cols>
    <col min="1" max="1" width="39.81640625" style="35" customWidth="1"/>
    <col min="2" max="2" width="10.36328125" style="42" customWidth="1"/>
    <col min="3" max="3" width="15.36328125" style="42" customWidth="1"/>
    <col min="4" max="4" width="10" style="42" customWidth="1"/>
    <col min="5" max="5" width="15.36328125" style="42" customWidth="1"/>
    <col min="6" max="6" width="13.81640625" style="42" customWidth="1"/>
    <col min="7" max="7" width="17.1796875" style="42" customWidth="1"/>
    <col min="8" max="8" width="25.36328125" style="35" customWidth="1"/>
    <col min="9" max="16384" width="9.08984375" style="35"/>
  </cols>
  <sheetData>
    <row r="1" spans="1:13" ht="41.25" customHeight="1" x14ac:dyDescent="0.35">
      <c r="A1" s="154" t="s">
        <v>9</v>
      </c>
      <c r="B1" s="155"/>
      <c r="C1" s="155"/>
      <c r="D1" s="155"/>
      <c r="E1" s="155"/>
      <c r="F1" s="155"/>
      <c r="G1" s="155"/>
      <c r="H1" s="141" t="s">
        <v>460</v>
      </c>
      <c r="L1" s="36">
        <v>1</v>
      </c>
    </row>
    <row r="2" spans="1:13" ht="24" customHeight="1" x14ac:dyDescent="0.35">
      <c r="A2" s="43" t="s">
        <v>3</v>
      </c>
      <c r="B2" s="143" t="str">
        <f>IF('Data Entry'!C8="","",'Data Entry'!C8)</f>
        <v>Endeavour Mining Plc</v>
      </c>
      <c r="C2" s="143"/>
      <c r="D2" s="144"/>
      <c r="E2" s="144"/>
      <c r="F2" s="144"/>
      <c r="G2" s="144"/>
      <c r="H2" s="142"/>
    </row>
    <row r="3" spans="1:13" ht="31" x14ac:dyDescent="0.35">
      <c r="A3" s="43" t="s">
        <v>2</v>
      </c>
      <c r="B3" s="44" t="s">
        <v>461</v>
      </c>
      <c r="C3" s="45">
        <f>IF('Data Entry'!C10="","",'Data Entry'!C10)</f>
        <v>44562</v>
      </c>
      <c r="D3" s="44" t="s">
        <v>462</v>
      </c>
      <c r="E3" s="45">
        <f>IF('Data Entry'!C11="","",'Data Entry'!C11)</f>
        <v>44926</v>
      </c>
      <c r="F3" s="46" t="s">
        <v>22</v>
      </c>
      <c r="G3" s="45" t="str">
        <f>IF('Data Entry'!C22="","",'Data Entry'!C22)</f>
        <v/>
      </c>
      <c r="H3" s="142"/>
    </row>
    <row r="4" spans="1:13" ht="20.25" customHeight="1" x14ac:dyDescent="0.35">
      <c r="A4" s="162" t="s">
        <v>4</v>
      </c>
      <c r="B4" s="163" t="str">
        <f>IF('Data Entry'!C9="","",'Data Entry'!C9)</f>
        <v>E103858</v>
      </c>
      <c r="C4" s="163"/>
      <c r="D4" s="146"/>
      <c r="E4" s="146"/>
      <c r="F4" s="147" t="str">
        <f>IF(L1=1,"","Report Version")</f>
        <v/>
      </c>
      <c r="G4" s="147"/>
      <c r="H4" s="37"/>
    </row>
    <row r="5" spans="1:13" ht="20.25" customHeight="1" x14ac:dyDescent="0.35">
      <c r="A5" s="162"/>
      <c r="B5" s="163"/>
      <c r="C5" s="163"/>
      <c r="D5" s="146"/>
      <c r="E5" s="146"/>
      <c r="F5" s="143" t="str">
        <f>IF(L1=1,"",IF('Data Entry'!C25="","Enter Version Number of Report",'Data Entry'!C25))</f>
        <v/>
      </c>
      <c r="G5" s="143"/>
      <c r="H5" s="37"/>
    </row>
    <row r="6" spans="1:13" ht="36" customHeight="1" x14ac:dyDescent="0.35">
      <c r="A6" s="43" t="s">
        <v>463</v>
      </c>
      <c r="B6" s="143" t="str">
        <f>IF('Data Entry'!C12="","",'Data Entry'!C12)</f>
        <v>Sabodala Gold Operations SA, Massawa SA, Sabodala Gold Mining Sarl, Wahgnion Gold Operations SA, Gryphon Minerals Burkina Faso Sarl, Boss Gold Sarl, Boss Minerals Sarl, Afema Gold SA, Taurus Gold CI SARL, Teranga Exploration (Ivory Coast) SARL, SGML Capital Limited</v>
      </c>
      <c r="C6" s="144"/>
      <c r="D6" s="144"/>
      <c r="E6" s="144"/>
      <c r="F6" s="144"/>
      <c r="G6" s="144"/>
      <c r="H6" s="37"/>
    </row>
    <row r="7" spans="1:13" ht="8.25" customHeight="1" x14ac:dyDescent="0.35">
      <c r="A7" s="164"/>
      <c r="B7" s="165"/>
      <c r="C7" s="165"/>
      <c r="D7" s="165"/>
      <c r="E7" s="165"/>
      <c r="F7" s="165"/>
      <c r="G7" s="165"/>
      <c r="H7" s="37"/>
    </row>
    <row r="8" spans="1:13" ht="30.75" customHeight="1" x14ac:dyDescent="0.35">
      <c r="A8" s="43" t="str">
        <f>IF('Data Entry'!C16="yes","For Consolidated Reports - Subsidiary Reporting Entities Included in Report:","Not Consolidated")</f>
        <v>Not Consolidated</v>
      </c>
      <c r="B8" s="143" t="str">
        <f>IF('Data Entry'!C16="yes",IF('Data Entry'!C17="","",'Data Entry'!C17),"")</f>
        <v/>
      </c>
      <c r="C8" s="144"/>
      <c r="D8" s="144"/>
      <c r="E8" s="144"/>
      <c r="F8" s="144"/>
      <c r="G8" s="144"/>
      <c r="H8" s="37"/>
    </row>
    <row r="9" spans="1:13" ht="8.25" customHeight="1" x14ac:dyDescent="0.35">
      <c r="A9" s="164"/>
      <c r="B9" s="165"/>
      <c r="C9" s="165"/>
      <c r="D9" s="165"/>
      <c r="E9" s="165"/>
      <c r="F9" s="165"/>
      <c r="G9" s="165"/>
      <c r="H9" s="37"/>
    </row>
    <row r="10" spans="1:13" ht="48" customHeight="1" x14ac:dyDescent="0.35">
      <c r="A10" s="43" t="str">
        <f>IF('Data Entry'!C29="yes","For Substituted Reports - Jurisdiction in which the Transparency Report was Originally Filed:","Not Substituted")</f>
        <v>Not Substituted</v>
      </c>
      <c r="B10" s="143" t="str">
        <f>IF('Data Entry'!C29="yes",IF('Data Entry'!C30="","",'Data Entry'!C30),"")</f>
        <v/>
      </c>
      <c r="C10" s="143"/>
      <c r="D10" s="145" t="str">
        <f>IF('Data Entry'!C29="yes","Report Due Date in Other Jurisdiction","")</f>
        <v/>
      </c>
      <c r="E10" s="145"/>
      <c r="F10" s="145"/>
      <c r="G10" s="45" t="str">
        <f>IF('Data Entry'!C29="yes",IF('Data Entry'!C31="","",'Data Entry'!C31),"")</f>
        <v/>
      </c>
      <c r="H10" s="37"/>
    </row>
    <row r="11" spans="1:13" ht="7.5" customHeight="1" x14ac:dyDescent="0.35">
      <c r="A11" s="160"/>
      <c r="B11" s="161"/>
      <c r="C11" s="161"/>
      <c r="D11" s="161"/>
      <c r="E11" s="161"/>
      <c r="F11" s="161"/>
      <c r="G11" s="161"/>
      <c r="H11" s="37"/>
    </row>
    <row r="12" spans="1:13" s="39" customFormat="1" ht="19.5" customHeight="1" x14ac:dyDescent="0.35">
      <c r="A12" s="47" t="str">
        <f>IF('Data Entry'!C38="By Reporting Entity","Attestation by Reporting Entity","Attestation Through Independent Audit")</f>
        <v>Attestation by Reporting Entity</v>
      </c>
      <c r="B12" s="48"/>
      <c r="C12" s="48"/>
      <c r="D12" s="48"/>
      <c r="E12" s="48"/>
      <c r="F12" s="48"/>
      <c r="G12" s="48"/>
      <c r="H12" s="38"/>
    </row>
    <row r="13" spans="1:13" x14ac:dyDescent="0.35">
      <c r="A13" s="156"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57"/>
      <c r="C13" s="157"/>
      <c r="D13" s="157"/>
      <c r="E13" s="157"/>
      <c r="F13" s="157"/>
      <c r="G13" s="157"/>
      <c r="H13" s="37"/>
    </row>
    <row r="14" spans="1:13" x14ac:dyDescent="0.35">
      <c r="A14" s="156"/>
      <c r="B14" s="157"/>
      <c r="C14" s="157"/>
      <c r="D14" s="157"/>
      <c r="E14" s="157"/>
      <c r="F14" s="157"/>
      <c r="G14" s="157"/>
      <c r="H14" s="37"/>
    </row>
    <row r="15" spans="1:13" x14ac:dyDescent="0.35">
      <c r="A15" s="156"/>
      <c r="B15" s="157"/>
      <c r="C15" s="157"/>
      <c r="D15" s="157"/>
      <c r="E15" s="157"/>
      <c r="F15" s="157"/>
      <c r="G15" s="157"/>
      <c r="H15" s="37"/>
    </row>
    <row r="16" spans="1:13" x14ac:dyDescent="0.35">
      <c r="A16" s="158"/>
      <c r="B16" s="159"/>
      <c r="C16" s="159"/>
      <c r="D16" s="159"/>
      <c r="E16" s="159"/>
      <c r="F16" s="159"/>
      <c r="G16" s="159"/>
      <c r="H16" s="37"/>
      <c r="M16" s="40"/>
    </row>
    <row r="17" spans="1:8" ht="23.25" customHeight="1" x14ac:dyDescent="0.35">
      <c r="A17" s="158"/>
      <c r="B17" s="159"/>
      <c r="C17" s="159"/>
      <c r="D17" s="159"/>
      <c r="E17" s="159"/>
      <c r="F17" s="159"/>
      <c r="G17" s="159"/>
      <c r="H17" s="37"/>
    </row>
    <row r="18" spans="1:8" x14ac:dyDescent="0.35">
      <c r="A18" s="49"/>
      <c r="B18" s="50"/>
      <c r="C18" s="50"/>
      <c r="D18" s="50"/>
      <c r="E18" s="50"/>
      <c r="F18" s="50"/>
      <c r="G18" s="50"/>
      <c r="H18" s="37"/>
    </row>
    <row r="19" spans="1:8" x14ac:dyDescent="0.35">
      <c r="A19" s="51"/>
      <c r="B19" s="52"/>
      <c r="C19" s="52"/>
      <c r="D19" s="52"/>
      <c r="E19" s="52"/>
      <c r="F19" s="52"/>
      <c r="G19" s="52"/>
      <c r="H19" s="37"/>
    </row>
    <row r="20" spans="1:8" ht="28" x14ac:dyDescent="0.35">
      <c r="A20" s="53" t="s">
        <v>464</v>
      </c>
      <c r="B20" s="150" t="str">
        <f>IF('Data Entry'!C42="","",'Data Entry'!C42)</f>
        <v>Joanna Pearson</v>
      </c>
      <c r="C20" s="150"/>
      <c r="D20" s="150"/>
      <c r="E20" s="150"/>
      <c r="F20" s="148" t="s">
        <v>466</v>
      </c>
      <c r="G20" s="152">
        <f>IF('Data Entry'!C44="","",'Data Entry'!C44)</f>
        <v>44972</v>
      </c>
      <c r="H20" s="37"/>
    </row>
    <row r="21" spans="1:8" ht="15" thickBot="1" x14ac:dyDescent="0.4">
      <c r="A21" s="54" t="s">
        <v>465</v>
      </c>
      <c r="B21" s="151" t="str">
        <f>IF('Data Entry'!C43="","",'Data Entry'!C43)</f>
        <v>Executive VP and Chief Financial Officer</v>
      </c>
      <c r="C21" s="151"/>
      <c r="D21" s="151"/>
      <c r="E21" s="151"/>
      <c r="F21" s="149"/>
      <c r="G21" s="153"/>
      <c r="H21" s="41"/>
    </row>
  </sheetData>
  <sheetProtection sheet="1" formatCells="0" formatColumns="0" formatRows="0" insertHyperlinks="0" sort="0" autoFilter="0" pivotTables="0"/>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0" priority="5">
      <formula>$L$1=1</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787400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215900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tabSelected="1" zoomScale="40" zoomScaleNormal="40" workbookViewId="0">
      <pane ySplit="9" topLeftCell="A10" activePane="bottomLeft" state="frozen"/>
      <selection activeCell="C36" sqref="C36"/>
      <selection pane="bottomLeft" activeCell="Q13" sqref="Q13"/>
    </sheetView>
  </sheetViews>
  <sheetFormatPr defaultColWidth="9.08984375" defaultRowHeight="14.5" x14ac:dyDescent="0.35"/>
  <cols>
    <col min="1" max="1" width="28.1796875" style="69" customWidth="1"/>
    <col min="2" max="2" width="20.7265625" style="69" customWidth="1"/>
    <col min="3" max="3" width="22.6328125" style="70" customWidth="1"/>
    <col min="4" max="4" width="19.7265625" style="71" customWidth="1"/>
    <col min="5" max="5" width="19.7265625" style="72" customWidth="1"/>
    <col min="6" max="6" width="19.7265625" style="73" customWidth="1"/>
    <col min="7" max="7" width="23.1796875" style="35" customWidth="1"/>
    <col min="8" max="11" width="19.7265625" style="35" customWidth="1"/>
    <col min="12" max="12" width="25.36328125" style="35" customWidth="1"/>
    <col min="13" max="28" width="9.08984375" style="35"/>
    <col min="29" max="29" width="9.1796875" style="55"/>
    <col min="30" max="100" width="9.08984375" style="35"/>
    <col min="101" max="101" width="9.1796875" style="55"/>
    <col min="102" max="16384" width="9.08984375" style="35"/>
  </cols>
  <sheetData>
    <row r="1" spans="1:101" ht="15" customHeight="1" x14ac:dyDescent="0.35">
      <c r="A1" s="174" t="s">
        <v>9</v>
      </c>
      <c r="B1" s="175"/>
      <c r="C1" s="175"/>
      <c r="D1" s="175"/>
      <c r="E1" s="175"/>
      <c r="F1" s="175"/>
      <c r="G1" s="175"/>
      <c r="H1" s="175"/>
      <c r="I1" s="175"/>
      <c r="J1" s="175"/>
      <c r="K1" s="175"/>
      <c r="L1" s="176"/>
      <c r="AC1" s="55" t="s">
        <v>81</v>
      </c>
      <c r="CW1" s="55" t="s">
        <v>411</v>
      </c>
    </row>
    <row r="2" spans="1:101" ht="15" customHeight="1" x14ac:dyDescent="0.35">
      <c r="A2" s="177"/>
      <c r="B2" s="178"/>
      <c r="C2" s="178"/>
      <c r="D2" s="178"/>
      <c r="E2" s="178"/>
      <c r="F2" s="178"/>
      <c r="G2" s="178"/>
      <c r="H2" s="178"/>
      <c r="I2" s="178"/>
      <c r="J2" s="178"/>
      <c r="K2" s="178"/>
      <c r="L2" s="179"/>
      <c r="AC2" s="55" t="s">
        <v>292</v>
      </c>
      <c r="CW2" s="55" t="s">
        <v>322</v>
      </c>
    </row>
    <row r="3" spans="1:101" ht="15" customHeight="1" x14ac:dyDescent="0.35">
      <c r="A3" s="180"/>
      <c r="B3" s="181"/>
      <c r="C3" s="181"/>
      <c r="D3" s="181"/>
      <c r="E3" s="181"/>
      <c r="F3" s="181"/>
      <c r="G3" s="181"/>
      <c r="H3" s="181"/>
      <c r="I3" s="181"/>
      <c r="J3" s="181"/>
      <c r="K3" s="181"/>
      <c r="L3" s="182"/>
      <c r="AC3" s="55" t="s">
        <v>293</v>
      </c>
      <c r="CW3" s="55" t="s">
        <v>386</v>
      </c>
    </row>
    <row r="4" spans="1:101" ht="16.5" customHeight="1" x14ac:dyDescent="0.35">
      <c r="A4" s="74" t="s">
        <v>2</v>
      </c>
      <c r="B4" s="75" t="s">
        <v>6</v>
      </c>
      <c r="C4" s="76">
        <f>'Cover Page - do not edit'!C3</f>
        <v>44562</v>
      </c>
      <c r="D4" s="77" t="s">
        <v>7</v>
      </c>
      <c r="E4" s="45">
        <f>'Cover Page - do not edit'!E3</f>
        <v>44926</v>
      </c>
      <c r="F4" s="78"/>
      <c r="G4" s="79"/>
      <c r="H4" s="80"/>
      <c r="I4" s="81"/>
      <c r="J4" s="78"/>
      <c r="K4" s="78"/>
      <c r="L4" s="82"/>
      <c r="AC4" s="55" t="s">
        <v>294</v>
      </c>
      <c r="CW4" s="55" t="s">
        <v>362</v>
      </c>
    </row>
    <row r="5" spans="1:101" ht="15.5" x14ac:dyDescent="0.35">
      <c r="A5" s="74" t="s">
        <v>3</v>
      </c>
      <c r="B5" s="189" t="str">
        <f>'Cover Page - do not edit'!B2:G2</f>
        <v>Endeavour Mining Plc</v>
      </c>
      <c r="C5" s="190"/>
      <c r="D5" s="191"/>
      <c r="E5" s="191"/>
      <c r="F5" s="192"/>
      <c r="G5" s="83" t="s">
        <v>20</v>
      </c>
      <c r="H5" s="193" t="str">
        <f>IF('Data Entry'!C21="","",'Data Entry'!C21)</f>
        <v>USD</v>
      </c>
      <c r="I5" s="194"/>
      <c r="J5" s="78"/>
      <c r="K5" s="78"/>
      <c r="L5" s="82"/>
      <c r="AC5" s="55" t="s">
        <v>295</v>
      </c>
      <c r="CW5" s="55" t="s">
        <v>335</v>
      </c>
    </row>
    <row r="6" spans="1:101" ht="31" x14ac:dyDescent="0.35">
      <c r="A6" s="74" t="s">
        <v>4</v>
      </c>
      <c r="B6" s="183" t="str">
        <f>'Cover Page - do not edit'!B4</f>
        <v>E103858</v>
      </c>
      <c r="C6" s="184"/>
      <c r="D6" s="184"/>
      <c r="E6" s="184"/>
      <c r="F6" s="185"/>
      <c r="G6" s="84"/>
      <c r="H6" s="195"/>
      <c r="I6" s="195"/>
      <c r="J6" s="85"/>
      <c r="K6" s="85"/>
      <c r="L6" s="82"/>
      <c r="AC6" s="55" t="s">
        <v>296</v>
      </c>
      <c r="CW6" s="55" t="s">
        <v>419</v>
      </c>
    </row>
    <row r="7" spans="1:101" ht="31" x14ac:dyDescent="0.35">
      <c r="A7" s="86" t="s">
        <v>5</v>
      </c>
      <c r="B7" s="186" t="str">
        <f>'Cover Page - do not edit'!B8:G8</f>
        <v/>
      </c>
      <c r="C7" s="187"/>
      <c r="D7" s="187"/>
      <c r="E7" s="187"/>
      <c r="F7" s="188"/>
      <c r="G7" s="87"/>
      <c r="H7" s="196"/>
      <c r="I7" s="196"/>
      <c r="J7" s="88"/>
      <c r="K7" s="89"/>
      <c r="L7" s="90"/>
      <c r="AC7" s="55" t="s">
        <v>297</v>
      </c>
      <c r="CW7" s="55" t="s">
        <v>372</v>
      </c>
    </row>
    <row r="8" spans="1:101" ht="24" customHeight="1" x14ac:dyDescent="0.35">
      <c r="A8" s="171" t="s">
        <v>10</v>
      </c>
      <c r="B8" s="172"/>
      <c r="C8" s="172"/>
      <c r="D8" s="172"/>
      <c r="E8" s="172"/>
      <c r="F8" s="172"/>
      <c r="G8" s="172"/>
      <c r="H8" s="172"/>
      <c r="I8" s="172"/>
      <c r="J8" s="172"/>
      <c r="K8" s="172"/>
      <c r="L8" s="173"/>
      <c r="AC8" s="55" t="s">
        <v>298</v>
      </c>
      <c r="CW8" s="55" t="s">
        <v>314</v>
      </c>
    </row>
    <row r="9" spans="1:101" ht="45" x14ac:dyDescent="0.35">
      <c r="A9" s="102" t="s">
        <v>11</v>
      </c>
      <c r="B9" s="103" t="s">
        <v>40</v>
      </c>
      <c r="C9" s="103" t="s">
        <v>41</v>
      </c>
      <c r="D9" s="104" t="s">
        <v>1</v>
      </c>
      <c r="E9" s="105" t="s">
        <v>12</v>
      </c>
      <c r="F9" s="106" t="s">
        <v>13</v>
      </c>
      <c r="G9" s="104" t="s">
        <v>14</v>
      </c>
      <c r="H9" s="106" t="s">
        <v>15</v>
      </c>
      <c r="I9" s="104" t="s">
        <v>16</v>
      </c>
      <c r="J9" s="103" t="s">
        <v>17</v>
      </c>
      <c r="K9" s="107" t="s">
        <v>18</v>
      </c>
      <c r="L9" s="108" t="s">
        <v>475</v>
      </c>
      <c r="AC9" s="55" t="s">
        <v>299</v>
      </c>
      <c r="CW9" s="55" t="s">
        <v>373</v>
      </c>
    </row>
    <row r="10" spans="1:101" ht="28" x14ac:dyDescent="0.35">
      <c r="A10" s="57" t="s">
        <v>248</v>
      </c>
      <c r="B10" s="112" t="s">
        <v>507</v>
      </c>
      <c r="C10" s="58"/>
      <c r="D10" s="114">
        <v>82760840.251441628</v>
      </c>
      <c r="E10" s="115">
        <v>31851265.529999997</v>
      </c>
      <c r="F10" s="115">
        <v>439118.38</v>
      </c>
      <c r="G10" s="116"/>
      <c r="H10" s="116"/>
      <c r="I10" s="115">
        <v>24962690.289999999</v>
      </c>
      <c r="J10" s="116">
        <v>1759110.5900000043</v>
      </c>
      <c r="K10" s="117">
        <v>141773025.04144162</v>
      </c>
      <c r="L10" s="64"/>
      <c r="AC10" s="55" t="s">
        <v>300</v>
      </c>
      <c r="CW10" s="55" t="s">
        <v>414</v>
      </c>
    </row>
    <row r="11" spans="1:101" ht="28" x14ac:dyDescent="0.35">
      <c r="A11" s="59" t="s">
        <v>77</v>
      </c>
      <c r="B11" s="113" t="s">
        <v>508</v>
      </c>
      <c r="C11" s="60"/>
      <c r="D11" s="118">
        <v>202133378.87787205</v>
      </c>
      <c r="E11" s="118">
        <v>69788236.770000011</v>
      </c>
      <c r="F11" s="118">
        <v>2989376.0290670106</v>
      </c>
      <c r="G11" s="118"/>
      <c r="H11" s="118"/>
      <c r="I11" s="118">
        <v>25965116.545125932</v>
      </c>
      <c r="J11" s="118">
        <v>25308695.820000004</v>
      </c>
      <c r="K11" s="117">
        <v>326184804.04206508</v>
      </c>
      <c r="L11" s="64"/>
      <c r="AC11" s="55" t="s">
        <v>301</v>
      </c>
      <c r="CW11" s="55" t="s">
        <v>413</v>
      </c>
    </row>
    <row r="12" spans="1:101" ht="28" x14ac:dyDescent="0.35">
      <c r="A12" s="59" t="s">
        <v>96</v>
      </c>
      <c r="B12" s="113" t="s">
        <v>509</v>
      </c>
      <c r="C12" s="60"/>
      <c r="D12" s="118">
        <v>55455563.923179641</v>
      </c>
      <c r="E12" s="118">
        <v>25005256.341232251</v>
      </c>
      <c r="F12" s="118">
        <v>916124.90373242833</v>
      </c>
      <c r="G12" s="118"/>
      <c r="H12" s="118"/>
      <c r="I12" s="118">
        <v>7179651.3722153995</v>
      </c>
      <c r="J12" s="118">
        <v>4629493.6144600967</v>
      </c>
      <c r="K12" s="117">
        <v>93186090.154819831</v>
      </c>
      <c r="L12" s="64"/>
      <c r="AC12" s="55" t="s">
        <v>302</v>
      </c>
      <c r="CW12" s="55" t="s">
        <v>415</v>
      </c>
    </row>
    <row r="13" spans="1:101" ht="28" x14ac:dyDescent="0.35">
      <c r="A13" s="59" t="s">
        <v>188</v>
      </c>
      <c r="B13" s="113" t="s">
        <v>510</v>
      </c>
      <c r="C13" s="60"/>
      <c r="D13" s="119">
        <v>3020399.38</v>
      </c>
      <c r="E13" s="118"/>
      <c r="F13" s="118">
        <v>133513.92166666666</v>
      </c>
      <c r="G13" s="118"/>
      <c r="H13" s="118"/>
      <c r="I13" s="118"/>
      <c r="J13" s="118">
        <v>233255.97166666668</v>
      </c>
      <c r="K13" s="117">
        <v>3387169.2733333334</v>
      </c>
      <c r="L13" s="64"/>
      <c r="AC13" s="55" t="s">
        <v>303</v>
      </c>
      <c r="CW13" s="55" t="s">
        <v>416</v>
      </c>
    </row>
    <row r="14" spans="1:101" x14ac:dyDescent="0.35">
      <c r="A14" s="59"/>
      <c r="B14" s="60"/>
      <c r="C14" s="60"/>
      <c r="D14" s="61"/>
      <c r="E14" s="62"/>
      <c r="F14" s="62"/>
      <c r="G14" s="62"/>
      <c r="H14" s="62"/>
      <c r="I14" s="62"/>
      <c r="J14" s="62"/>
      <c r="K14" s="63" t="str">
        <f>IF(SUM(Table2[[#This Row],[Taxes]:[Infrastructure Improvement Payments]])=0,"",SUM(Table2[[#This Row],[Taxes]:[Infrastructure Improvement Payments]]))</f>
        <v/>
      </c>
      <c r="L14" s="64"/>
      <c r="AC14" s="55" t="s">
        <v>304</v>
      </c>
      <c r="CW14" s="55" t="s">
        <v>417</v>
      </c>
    </row>
    <row r="15" spans="1:101" x14ac:dyDescent="0.35">
      <c r="A15" s="59"/>
      <c r="B15" s="60"/>
      <c r="C15" s="60"/>
      <c r="D15" s="61"/>
      <c r="E15" s="62"/>
      <c r="F15" s="62"/>
      <c r="G15" s="62"/>
      <c r="H15" s="62"/>
      <c r="I15" s="62"/>
      <c r="J15" s="62"/>
      <c r="K15" s="63" t="str">
        <f>IF(SUM(Table2[[#This Row],[Taxes]:[Infrastructure Improvement Payments]])=0,"",SUM(Table2[[#This Row],[Taxes]:[Infrastructure Improvement Payments]]))</f>
        <v/>
      </c>
      <c r="L15" s="64"/>
      <c r="AC15" s="55" t="s">
        <v>89</v>
      </c>
      <c r="CW15" s="55" t="s">
        <v>420</v>
      </c>
    </row>
    <row r="16" spans="1:101" x14ac:dyDescent="0.35">
      <c r="A16" s="59"/>
      <c r="B16" s="60"/>
      <c r="C16" s="60"/>
      <c r="D16" s="61"/>
      <c r="E16" s="62"/>
      <c r="F16" s="62"/>
      <c r="G16" s="62"/>
      <c r="H16" s="62"/>
      <c r="I16" s="62"/>
      <c r="J16" s="62"/>
      <c r="K16" s="63" t="str">
        <f>IF(SUM(Table2[[#This Row],[Taxes]:[Infrastructure Improvement Payments]])=0,"",SUM(Table2[[#This Row],[Taxes]:[Infrastructure Improvement Payments]]))</f>
        <v/>
      </c>
      <c r="L16" s="64"/>
      <c r="AC16" s="55" t="s">
        <v>47</v>
      </c>
      <c r="CW16" s="55" t="s">
        <v>423</v>
      </c>
    </row>
    <row r="17" spans="1:101" x14ac:dyDescent="0.35">
      <c r="A17" s="59"/>
      <c r="B17" s="60"/>
      <c r="C17" s="60"/>
      <c r="D17" s="61"/>
      <c r="E17" s="62"/>
      <c r="F17" s="62"/>
      <c r="G17" s="62"/>
      <c r="H17" s="62"/>
      <c r="I17" s="62"/>
      <c r="J17" s="62"/>
      <c r="K17" s="63" t="str">
        <f>IF(SUM(Table2[[#This Row],[Taxes]:[Infrastructure Improvement Payments]])=0,"",SUM(Table2[[#This Row],[Taxes]:[Infrastructure Improvement Payments]]))</f>
        <v/>
      </c>
      <c r="L17" s="64"/>
      <c r="AC17" s="55" t="s">
        <v>46</v>
      </c>
      <c r="CW17" s="55" t="s">
        <v>422</v>
      </c>
    </row>
    <row r="18" spans="1:101" x14ac:dyDescent="0.35">
      <c r="A18" s="59"/>
      <c r="B18" s="60"/>
      <c r="C18" s="60"/>
      <c r="D18" s="61"/>
      <c r="E18" s="62"/>
      <c r="F18" s="62"/>
      <c r="G18" s="62"/>
      <c r="H18" s="62"/>
      <c r="I18" s="62"/>
      <c r="J18" s="62"/>
      <c r="K18" s="63" t="str">
        <f>IF(SUM(Table2[[#This Row],[Taxes]:[Infrastructure Improvement Payments]])=0,"",SUM(Table2[[#This Row],[Taxes]:[Infrastructure Improvement Payments]]))</f>
        <v/>
      </c>
      <c r="L18" s="64"/>
      <c r="AC18" s="55" t="s">
        <v>45</v>
      </c>
      <c r="CW18" s="55" t="s">
        <v>408</v>
      </c>
    </row>
    <row r="19" spans="1:101" x14ac:dyDescent="0.35">
      <c r="A19" s="59"/>
      <c r="B19" s="60"/>
      <c r="C19" s="60"/>
      <c r="D19" s="61"/>
      <c r="E19" s="62"/>
      <c r="F19" s="62"/>
      <c r="G19" s="62"/>
      <c r="H19" s="62"/>
      <c r="I19" s="62"/>
      <c r="J19" s="62"/>
      <c r="K19" s="63" t="str">
        <f>IF(SUM(Table2[[#This Row],[Taxes]:[Infrastructure Improvement Payments]])=0,"",SUM(Table2[[#This Row],[Taxes]:[Infrastructure Improvement Payments]]))</f>
        <v/>
      </c>
      <c r="L19" s="64"/>
      <c r="AC19" s="55" t="s">
        <v>44</v>
      </c>
      <c r="CW19" s="55" t="s">
        <v>424</v>
      </c>
    </row>
    <row r="20" spans="1:101" x14ac:dyDescent="0.35">
      <c r="A20" s="59"/>
      <c r="B20" s="60"/>
      <c r="C20" s="60"/>
      <c r="D20" s="61"/>
      <c r="E20" s="62"/>
      <c r="F20" s="62"/>
      <c r="G20" s="62"/>
      <c r="H20" s="62"/>
      <c r="I20" s="62"/>
      <c r="J20" s="62"/>
      <c r="K20" s="63" t="str">
        <f>IF(SUM(Table2[[#This Row],[Taxes]:[Infrastructure Improvement Payments]])=0,"",SUM(Table2[[#This Row],[Taxes]:[Infrastructure Improvement Payments]]))</f>
        <v/>
      </c>
      <c r="L20" s="64"/>
      <c r="AC20" s="55" t="s">
        <v>43</v>
      </c>
      <c r="CW20" s="55" t="s">
        <v>426</v>
      </c>
    </row>
    <row r="21" spans="1:101" x14ac:dyDescent="0.35">
      <c r="A21" s="59"/>
      <c r="B21" s="60"/>
      <c r="C21" s="60"/>
      <c r="D21" s="61"/>
      <c r="E21" s="62"/>
      <c r="F21" s="62"/>
      <c r="G21" s="62"/>
      <c r="H21" s="62"/>
      <c r="I21" s="62"/>
      <c r="J21" s="62"/>
      <c r="K21" s="63"/>
      <c r="L21" s="64"/>
      <c r="AC21" s="55" t="s">
        <v>48</v>
      </c>
      <c r="CW21" s="55" t="s">
        <v>425</v>
      </c>
    </row>
    <row r="22" spans="1:101" x14ac:dyDescent="0.35">
      <c r="A22" s="59"/>
      <c r="B22" s="60"/>
      <c r="C22" s="60"/>
      <c r="D22" s="61"/>
      <c r="E22" s="62"/>
      <c r="F22" s="62"/>
      <c r="G22" s="62"/>
      <c r="H22" s="62"/>
      <c r="I22" s="62"/>
      <c r="J22" s="62"/>
      <c r="K22" s="63"/>
      <c r="L22" s="64"/>
      <c r="AC22" s="55" t="s">
        <v>49</v>
      </c>
      <c r="CW22" s="55" t="s">
        <v>427</v>
      </c>
    </row>
    <row r="23" spans="1:101" x14ac:dyDescent="0.35">
      <c r="A23" s="59"/>
      <c r="B23" s="60"/>
      <c r="C23" s="60"/>
      <c r="D23" s="61"/>
      <c r="E23" s="62"/>
      <c r="F23" s="62"/>
      <c r="G23" s="62"/>
      <c r="H23" s="62"/>
      <c r="I23" s="62"/>
      <c r="J23" s="62"/>
      <c r="K23" s="63"/>
      <c r="L23" s="64"/>
      <c r="AC23" s="55" t="s">
        <v>50</v>
      </c>
      <c r="CW23" s="55" t="s">
        <v>428</v>
      </c>
    </row>
    <row r="24" spans="1:101" x14ac:dyDescent="0.35">
      <c r="A24" s="59"/>
      <c r="B24" s="60"/>
      <c r="C24" s="60"/>
      <c r="D24" s="61"/>
      <c r="E24" s="62"/>
      <c r="F24" s="62"/>
      <c r="G24" s="62"/>
      <c r="H24" s="62"/>
      <c r="I24" s="62"/>
      <c r="J24" s="62"/>
      <c r="K24" s="63"/>
      <c r="L24" s="64"/>
      <c r="AC24" s="55" t="s">
        <v>52</v>
      </c>
      <c r="CW24" s="55" t="s">
        <v>430</v>
      </c>
    </row>
    <row r="25" spans="1:101" x14ac:dyDescent="0.35">
      <c r="A25" s="59"/>
      <c r="B25" s="60"/>
      <c r="C25" s="60"/>
      <c r="D25" s="61"/>
      <c r="E25" s="62" t="s">
        <v>500</v>
      </c>
      <c r="F25" s="62"/>
      <c r="G25" s="62"/>
      <c r="H25" s="62"/>
      <c r="I25" s="62"/>
      <c r="J25" s="62"/>
      <c r="K25" s="63" t="str">
        <f>IF(SUM(Table2[[#This Row],[Taxes]:[Infrastructure Improvement Payments]])=0,"",SUM(Table2[[#This Row],[Taxes]:[Infrastructure Improvement Payments]]))</f>
        <v/>
      </c>
      <c r="L25" s="64"/>
      <c r="AC25" s="55" t="s">
        <v>51</v>
      </c>
      <c r="CW25" s="55" t="s">
        <v>431</v>
      </c>
    </row>
    <row r="26" spans="1:101" x14ac:dyDescent="0.35">
      <c r="A26" s="59"/>
      <c r="B26" s="60"/>
      <c r="C26" s="60"/>
      <c r="D26" s="61"/>
      <c r="E26" s="62"/>
      <c r="F26" s="62"/>
      <c r="G26" s="62"/>
      <c r="H26" s="62"/>
      <c r="I26" s="62"/>
      <c r="J26" s="62"/>
      <c r="K26" s="63" t="str">
        <f>IF(SUM(Table2[[#This Row],[Taxes]:[Infrastructure Improvement Payments]])=0,"",SUM(Table2[[#This Row],[Taxes]:[Infrastructure Improvement Payments]]))</f>
        <v/>
      </c>
      <c r="L26" s="64"/>
      <c r="AC26" s="55" t="s">
        <v>53</v>
      </c>
      <c r="CW26" s="55" t="s">
        <v>308</v>
      </c>
    </row>
    <row r="27" spans="1:101" x14ac:dyDescent="0.35">
      <c r="A27" s="59"/>
      <c r="B27" s="60"/>
      <c r="C27" s="60"/>
      <c r="D27" s="61"/>
      <c r="E27" s="62"/>
      <c r="F27" s="62"/>
      <c r="G27" s="62"/>
      <c r="H27" s="62"/>
      <c r="I27" s="62"/>
      <c r="J27" s="62"/>
      <c r="K27" s="63" t="str">
        <f>IF(SUM(Table2[[#This Row],[Taxes]:[Infrastructure Improvement Payments]])=0,"",SUM(Table2[[#This Row],[Taxes]:[Infrastructure Improvement Payments]]))</f>
        <v/>
      </c>
      <c r="L27" s="64"/>
      <c r="AC27" s="55" t="s">
        <v>54</v>
      </c>
      <c r="CW27" s="55" t="s">
        <v>433</v>
      </c>
    </row>
    <row r="28" spans="1:101" x14ac:dyDescent="0.35">
      <c r="A28" s="59"/>
      <c r="B28" s="60"/>
      <c r="C28" s="60"/>
      <c r="D28" s="61"/>
      <c r="E28" s="62"/>
      <c r="F28" s="60"/>
      <c r="G28" s="62"/>
      <c r="H28" s="62"/>
      <c r="I28" s="62"/>
      <c r="J28" s="62"/>
      <c r="K28" s="63" t="str">
        <f>IF(SUM(Table2[[#This Row],[Taxes]:[Infrastructure Improvement Payments]])=0,"",SUM(Table2[[#This Row],[Taxes]:[Infrastructure Improvement Payments]]))</f>
        <v/>
      </c>
      <c r="L28" s="64"/>
      <c r="AC28" s="55" t="s">
        <v>55</v>
      </c>
      <c r="CW28" s="55" t="s">
        <v>432</v>
      </c>
    </row>
    <row r="29" spans="1:101" x14ac:dyDescent="0.35">
      <c r="A29" s="59"/>
      <c r="B29" s="60"/>
      <c r="C29" s="60"/>
      <c r="D29" s="61"/>
      <c r="E29" s="62"/>
      <c r="F29" s="62"/>
      <c r="G29" s="62"/>
      <c r="H29" s="62"/>
      <c r="I29" s="62"/>
      <c r="J29" s="62"/>
      <c r="K29" s="63" t="str">
        <f>IF(SUM(Table2[[#This Row],[Taxes]:[Infrastructure Improvement Payments]])=0,"",SUM(Table2[[#This Row],[Taxes]:[Infrastructure Improvement Payments]]))</f>
        <v/>
      </c>
      <c r="L29" s="64"/>
      <c r="AC29" s="55" t="s">
        <v>56</v>
      </c>
      <c r="CW29" s="55" t="s">
        <v>387</v>
      </c>
    </row>
    <row r="30" spans="1:101" x14ac:dyDescent="0.35">
      <c r="A30" s="59"/>
      <c r="B30" s="60"/>
      <c r="C30" s="60"/>
      <c r="D30" s="61"/>
      <c r="E30" s="62"/>
      <c r="F30" s="62"/>
      <c r="G30" s="62"/>
      <c r="H30" s="62"/>
      <c r="I30" s="62"/>
      <c r="J30" s="62"/>
      <c r="K30" s="63" t="str">
        <f>IF(SUM(Table2[[#This Row],[Taxes]:[Infrastructure Improvement Payments]])=0,"",SUM(Table2[[#This Row],[Taxes]:[Infrastructure Improvement Payments]]))</f>
        <v/>
      </c>
      <c r="L30" s="64"/>
      <c r="AC30" s="55" t="s">
        <v>57</v>
      </c>
      <c r="CW30" s="55" t="s">
        <v>435</v>
      </c>
    </row>
    <row r="31" spans="1:101" x14ac:dyDescent="0.35">
      <c r="A31" s="59"/>
      <c r="B31" s="60"/>
      <c r="C31" s="60"/>
      <c r="D31" s="61"/>
      <c r="E31" s="62"/>
      <c r="F31" s="62"/>
      <c r="G31" s="62"/>
      <c r="H31" s="62"/>
      <c r="I31" s="62"/>
      <c r="J31" s="62"/>
      <c r="K31" s="63" t="str">
        <f>IF(SUM(Table2[[#This Row],[Taxes]:[Infrastructure Improvement Payments]])=0,"",SUM(Table2[[#This Row],[Taxes]:[Infrastructure Improvement Payments]]))</f>
        <v/>
      </c>
      <c r="L31" s="64"/>
      <c r="AC31" s="55" t="s">
        <v>60</v>
      </c>
      <c r="CW31" s="55" t="s">
        <v>436</v>
      </c>
    </row>
    <row r="32" spans="1:101" x14ac:dyDescent="0.35">
      <c r="A32" s="59"/>
      <c r="B32" s="60"/>
      <c r="C32" s="60"/>
      <c r="D32" s="61"/>
      <c r="E32" s="62"/>
      <c r="F32" s="62"/>
      <c r="G32" s="62"/>
      <c r="H32" s="62"/>
      <c r="I32" s="62"/>
      <c r="J32" s="62"/>
      <c r="K32" s="63" t="str">
        <f>IF(SUM(Table2[[#This Row],[Taxes]:[Infrastructure Improvement Payments]])=0,"",SUM(Table2[[#This Row],[Taxes]:[Infrastructure Improvement Payments]]))</f>
        <v/>
      </c>
      <c r="L32" s="64"/>
      <c r="AC32" s="55" t="s">
        <v>61</v>
      </c>
      <c r="CW32" s="55" t="s">
        <v>437</v>
      </c>
    </row>
    <row r="33" spans="1:101" x14ac:dyDescent="0.35">
      <c r="A33" s="59"/>
      <c r="B33" s="60"/>
      <c r="C33" s="60"/>
      <c r="D33" s="61"/>
      <c r="E33" s="62"/>
      <c r="F33" s="62"/>
      <c r="G33" s="62"/>
      <c r="H33" s="62"/>
      <c r="I33" s="62"/>
      <c r="J33" s="62"/>
      <c r="K33" s="63" t="str">
        <f>IF(SUM(Table2[[#This Row],[Taxes]:[Infrastructure Improvement Payments]])=0,"",SUM(Table2[[#This Row],[Taxes]:[Infrastructure Improvement Payments]]))</f>
        <v/>
      </c>
      <c r="L33" s="64"/>
      <c r="AC33" s="55" t="s">
        <v>62</v>
      </c>
      <c r="CW33" s="55" t="s">
        <v>434</v>
      </c>
    </row>
    <row r="34" spans="1:101" x14ac:dyDescent="0.35">
      <c r="A34" s="59"/>
      <c r="B34" s="60"/>
      <c r="C34" s="60"/>
      <c r="D34" s="61"/>
      <c r="E34" s="62"/>
      <c r="F34" s="62"/>
      <c r="G34" s="62"/>
      <c r="H34" s="62"/>
      <c r="I34" s="62"/>
      <c r="J34" s="62"/>
      <c r="K34" s="63" t="str">
        <f>IF(SUM(Table2[[#This Row],[Taxes]:[Infrastructure Improvement Payments]])=0,"",SUM(Table2[[#This Row],[Taxes]:[Infrastructure Improvement Payments]]))</f>
        <v/>
      </c>
      <c r="L34" s="64"/>
      <c r="AC34" s="55" t="s">
        <v>63</v>
      </c>
      <c r="CW34" s="55" t="s">
        <v>439</v>
      </c>
    </row>
    <row r="35" spans="1:101" x14ac:dyDescent="0.35">
      <c r="A35" s="59"/>
      <c r="B35" s="60"/>
      <c r="C35" s="60"/>
      <c r="D35" s="61"/>
      <c r="E35" s="62"/>
      <c r="F35" s="62"/>
      <c r="G35" s="62"/>
      <c r="H35" s="62"/>
      <c r="I35" s="62"/>
      <c r="J35" s="62"/>
      <c r="K35" s="63" t="str">
        <f>IF(SUM(Table2[[#This Row],[Taxes]:[Infrastructure Improvement Payments]])=0,"",SUM(Table2[[#This Row],[Taxes]:[Infrastructure Improvement Payments]]))</f>
        <v/>
      </c>
      <c r="L35" s="64"/>
      <c r="AC35" s="55" t="s">
        <v>64</v>
      </c>
      <c r="CW35" s="55" t="s">
        <v>438</v>
      </c>
    </row>
    <row r="36" spans="1:101" x14ac:dyDescent="0.35">
      <c r="A36" s="59"/>
      <c r="B36" s="60"/>
      <c r="C36" s="60"/>
      <c r="D36" s="61"/>
      <c r="E36" s="62"/>
      <c r="F36" s="62"/>
      <c r="G36" s="62"/>
      <c r="H36" s="62"/>
      <c r="I36" s="62"/>
      <c r="J36" s="62"/>
      <c r="K36" s="63" t="str">
        <f>IF(SUM(Table2[[#This Row],[Taxes]:[Infrastructure Improvement Payments]])=0,"",SUM(Table2[[#This Row],[Taxes]:[Infrastructure Improvement Payments]]))</f>
        <v/>
      </c>
      <c r="L36" s="64"/>
      <c r="AC36" s="55" t="s">
        <v>65</v>
      </c>
      <c r="CW36" s="55" t="s">
        <v>440</v>
      </c>
    </row>
    <row r="37" spans="1:101" x14ac:dyDescent="0.35">
      <c r="A37" s="65"/>
      <c r="B37" s="66"/>
      <c r="C37" s="66"/>
      <c r="D37" s="66"/>
      <c r="E37" s="66"/>
      <c r="F37" s="66"/>
      <c r="G37" s="66"/>
      <c r="H37" s="66"/>
      <c r="I37" s="66"/>
      <c r="J37" s="66"/>
      <c r="K37" s="66" t="str">
        <f>IF(SUM(Table2[[#This Row],[Taxes]:[Infrastructure Improvement Payments]])=0,"",SUM(Table2[[#This Row],[Taxes]:[Infrastructure Improvement Payments]]))</f>
        <v/>
      </c>
      <c r="L37" s="67"/>
      <c r="AC37" s="55" t="s">
        <v>59</v>
      </c>
      <c r="CW37" s="55" t="s">
        <v>443</v>
      </c>
    </row>
    <row r="38" spans="1:101" ht="70.5" customHeight="1" thickBot="1" x14ac:dyDescent="0.4">
      <c r="A38" s="68" t="s">
        <v>21</v>
      </c>
      <c r="B38" s="168" t="s">
        <v>521</v>
      </c>
      <c r="C38" s="169"/>
      <c r="D38" s="169"/>
      <c r="E38" s="169"/>
      <c r="F38" s="169"/>
      <c r="G38" s="169"/>
      <c r="H38" s="169"/>
      <c r="I38" s="169"/>
      <c r="J38" s="169"/>
      <c r="K38" s="169"/>
      <c r="L38" s="170"/>
      <c r="AC38" s="55" t="s">
        <v>66</v>
      </c>
      <c r="CW38" s="55" t="s">
        <v>442</v>
      </c>
    </row>
    <row r="39" spans="1:101" ht="15" x14ac:dyDescent="0.35">
      <c r="A39" s="166" t="s">
        <v>497</v>
      </c>
      <c r="B39" s="166"/>
      <c r="C39" s="166"/>
      <c r="D39" s="166"/>
      <c r="E39" s="166"/>
      <c r="F39" s="166"/>
      <c r="G39" s="166"/>
      <c r="H39" s="166"/>
      <c r="I39" s="166"/>
      <c r="J39" s="166"/>
      <c r="K39" s="166"/>
      <c r="AC39" s="55" t="s">
        <v>67</v>
      </c>
      <c r="CW39" s="55" t="s">
        <v>421</v>
      </c>
    </row>
    <row r="40" spans="1:101" x14ac:dyDescent="0.35">
      <c r="A40" s="167" t="s">
        <v>481</v>
      </c>
      <c r="B40" s="167"/>
      <c r="C40" s="167"/>
      <c r="D40" s="167"/>
      <c r="E40" s="167"/>
      <c r="F40" s="167"/>
      <c r="G40" s="167"/>
      <c r="H40" s="167"/>
      <c r="I40" s="167"/>
      <c r="J40" s="167"/>
      <c r="K40" s="167"/>
      <c r="AC40" s="55" t="s">
        <v>68</v>
      </c>
      <c r="CW40" s="55" t="s">
        <v>441</v>
      </c>
    </row>
    <row r="41" spans="1:101" ht="15" x14ac:dyDescent="0.35">
      <c r="A41" s="166" t="s">
        <v>480</v>
      </c>
      <c r="B41" s="166"/>
      <c r="C41" s="166"/>
      <c r="D41" s="166"/>
      <c r="E41" s="166"/>
      <c r="F41" s="166"/>
      <c r="G41" s="166"/>
      <c r="H41" s="166"/>
      <c r="I41" s="166"/>
      <c r="J41" s="166"/>
      <c r="K41" s="166"/>
      <c r="AC41" s="55" t="s">
        <v>91</v>
      </c>
      <c r="CW41" s="55" t="s">
        <v>444</v>
      </c>
    </row>
    <row r="42" spans="1:101" x14ac:dyDescent="0.35">
      <c r="A42" s="167" t="s">
        <v>482</v>
      </c>
      <c r="B42" s="167"/>
      <c r="C42" s="167"/>
      <c r="D42" s="167"/>
      <c r="E42" s="167"/>
      <c r="F42" s="167"/>
      <c r="G42" s="167"/>
      <c r="H42" s="167"/>
      <c r="I42" s="167"/>
      <c r="J42" s="167"/>
      <c r="K42" s="167"/>
      <c r="AC42" s="55" t="s">
        <v>69</v>
      </c>
      <c r="CW42" s="55" t="s">
        <v>447</v>
      </c>
    </row>
    <row r="43" spans="1:101" x14ac:dyDescent="0.35">
      <c r="AC43" s="55" t="s">
        <v>70</v>
      </c>
      <c r="CW43" s="55" t="s">
        <v>451</v>
      </c>
    </row>
    <row r="44" spans="1:101" ht="45.75" customHeight="1" x14ac:dyDescent="0.35">
      <c r="AC44" s="55" t="s">
        <v>71</v>
      </c>
      <c r="CW44" s="55" t="s">
        <v>446</v>
      </c>
    </row>
    <row r="45" spans="1:101" ht="90.75" customHeight="1" x14ac:dyDescent="0.35">
      <c r="AC45" s="55" t="s">
        <v>72</v>
      </c>
      <c r="CW45" s="55" t="s">
        <v>450</v>
      </c>
    </row>
    <row r="46" spans="1:101" ht="45.75" customHeight="1" x14ac:dyDescent="0.35">
      <c r="AC46" s="55" t="s">
        <v>73</v>
      </c>
      <c r="CW46" s="55" t="s">
        <v>449</v>
      </c>
    </row>
    <row r="47" spans="1:101" x14ac:dyDescent="0.35">
      <c r="AC47" s="55" t="s">
        <v>74</v>
      </c>
      <c r="CW47" s="55" t="s">
        <v>445</v>
      </c>
    </row>
    <row r="48" spans="1:101" ht="30.75" customHeight="1" x14ac:dyDescent="0.35">
      <c r="AC48" s="55" t="s">
        <v>75</v>
      </c>
      <c r="CW48" s="55" t="s">
        <v>452</v>
      </c>
    </row>
    <row r="49" spans="29:101" ht="30.75" customHeight="1" x14ac:dyDescent="0.35">
      <c r="AC49" s="55" t="s">
        <v>76</v>
      </c>
      <c r="CW49" s="55" t="s">
        <v>454</v>
      </c>
    </row>
    <row r="50" spans="29:101" ht="30.75" customHeight="1" x14ac:dyDescent="0.35">
      <c r="AC50" s="55" t="s">
        <v>77</v>
      </c>
      <c r="CW50" s="55" t="s">
        <v>453</v>
      </c>
    </row>
    <row r="51" spans="29:101" x14ac:dyDescent="0.35">
      <c r="AC51" s="55" t="s">
        <v>78</v>
      </c>
      <c r="CW51" s="55" t="s">
        <v>456</v>
      </c>
    </row>
    <row r="52" spans="29:101" ht="30.75" customHeight="1" x14ac:dyDescent="0.35">
      <c r="AC52" s="55" t="s">
        <v>82</v>
      </c>
      <c r="CW52" s="55" t="s">
        <v>306</v>
      </c>
    </row>
    <row r="53" spans="29:101" x14ac:dyDescent="0.35">
      <c r="AC53" s="55" t="s">
        <v>79</v>
      </c>
      <c r="CW53" s="55" t="s">
        <v>409</v>
      </c>
    </row>
    <row r="54" spans="29:101" ht="30.75" customHeight="1" x14ac:dyDescent="0.35">
      <c r="AC54" s="55" t="s">
        <v>80</v>
      </c>
      <c r="CW54" s="55" t="s">
        <v>418</v>
      </c>
    </row>
    <row r="55" spans="29:101" ht="30.75" customHeight="1" x14ac:dyDescent="0.35">
      <c r="AC55" s="55" t="s">
        <v>83</v>
      </c>
      <c r="CW55" s="55" t="s">
        <v>457</v>
      </c>
    </row>
    <row r="56" spans="29:101" x14ac:dyDescent="0.35">
      <c r="AC56" s="55" t="s">
        <v>84</v>
      </c>
      <c r="CW56" s="55" t="s">
        <v>458</v>
      </c>
    </row>
    <row r="57" spans="29:101" ht="30.75" customHeight="1" x14ac:dyDescent="0.35">
      <c r="AC57" s="55" t="s">
        <v>58</v>
      </c>
      <c r="CW57" s="55" t="s">
        <v>459</v>
      </c>
    </row>
    <row r="58" spans="29:101" x14ac:dyDescent="0.35">
      <c r="AC58" s="55" t="s">
        <v>85</v>
      </c>
      <c r="CW58" s="55" t="s">
        <v>412</v>
      </c>
    </row>
    <row r="59" spans="29:101" ht="30.75" customHeight="1" x14ac:dyDescent="0.35">
      <c r="AC59" s="55" t="s">
        <v>86</v>
      </c>
      <c r="CW59" s="55" t="s">
        <v>455</v>
      </c>
    </row>
    <row r="60" spans="29:101" x14ac:dyDescent="0.35">
      <c r="AC60" s="55" t="s">
        <v>87</v>
      </c>
      <c r="CW60" s="55" t="s">
        <v>307</v>
      </c>
    </row>
    <row r="61" spans="29:101" x14ac:dyDescent="0.35">
      <c r="AC61" s="55" t="s">
        <v>92</v>
      </c>
      <c r="CW61" s="55" t="s">
        <v>309</v>
      </c>
    </row>
    <row r="62" spans="29:101" x14ac:dyDescent="0.35">
      <c r="AC62" s="55" t="s">
        <v>98</v>
      </c>
      <c r="CW62" s="55" t="s">
        <v>367</v>
      </c>
    </row>
    <row r="63" spans="29:101" x14ac:dyDescent="0.35">
      <c r="AC63" s="55" t="s">
        <v>163</v>
      </c>
      <c r="CW63" s="55" t="s">
        <v>312</v>
      </c>
    </row>
    <row r="64" spans="29:101" x14ac:dyDescent="0.35">
      <c r="AC64" s="55" t="s">
        <v>94</v>
      </c>
      <c r="CW64" s="55" t="s">
        <v>310</v>
      </c>
    </row>
    <row r="65" spans="29:101" x14ac:dyDescent="0.35">
      <c r="AC65" s="55" t="s">
        <v>93</v>
      </c>
      <c r="CW65" s="55" t="s">
        <v>313</v>
      </c>
    </row>
    <row r="66" spans="29:101" ht="30.75" customHeight="1" x14ac:dyDescent="0.35">
      <c r="AC66" s="55" t="s">
        <v>97</v>
      </c>
      <c r="CW66" s="55" t="s">
        <v>331</v>
      </c>
    </row>
    <row r="67" spans="29:101" ht="45.75" customHeight="1" x14ac:dyDescent="0.35">
      <c r="AC67" s="55" t="s">
        <v>99</v>
      </c>
      <c r="CW67" s="55" t="s">
        <v>328</v>
      </c>
    </row>
    <row r="68" spans="29:101" x14ac:dyDescent="0.35">
      <c r="AC68" s="55" t="s">
        <v>96</v>
      </c>
      <c r="CW68" s="55" t="s">
        <v>317</v>
      </c>
    </row>
    <row r="69" spans="29:101" x14ac:dyDescent="0.35">
      <c r="AC69" s="55" t="s">
        <v>144</v>
      </c>
      <c r="CW69" s="55" t="s">
        <v>316</v>
      </c>
    </row>
    <row r="70" spans="29:101" x14ac:dyDescent="0.35">
      <c r="AC70" s="55" t="s">
        <v>100</v>
      </c>
      <c r="CW70" s="55" t="s">
        <v>333</v>
      </c>
    </row>
    <row r="71" spans="29:101" x14ac:dyDescent="0.35">
      <c r="AC71" s="55" t="s">
        <v>101</v>
      </c>
      <c r="CW71" s="55" t="s">
        <v>329</v>
      </c>
    </row>
    <row r="72" spans="29:101" ht="30.75" customHeight="1" x14ac:dyDescent="0.35">
      <c r="AC72" s="55" t="s">
        <v>102</v>
      </c>
      <c r="CW72" s="55" t="s">
        <v>315</v>
      </c>
    </row>
    <row r="73" spans="29:101" x14ac:dyDescent="0.35">
      <c r="AC73" s="55" t="s">
        <v>103</v>
      </c>
      <c r="CW73" s="55" t="s">
        <v>323</v>
      </c>
    </row>
    <row r="74" spans="29:101" x14ac:dyDescent="0.35">
      <c r="AC74" s="55" t="s">
        <v>106</v>
      </c>
      <c r="CW74" s="55" t="s">
        <v>324</v>
      </c>
    </row>
    <row r="75" spans="29:101" x14ac:dyDescent="0.35">
      <c r="AC75" s="55" t="s">
        <v>105</v>
      </c>
      <c r="CW75" s="55" t="s">
        <v>320</v>
      </c>
    </row>
    <row r="76" spans="29:101" x14ac:dyDescent="0.35">
      <c r="AC76" s="55" t="s">
        <v>107</v>
      </c>
      <c r="CW76" s="55" t="s">
        <v>318</v>
      </c>
    </row>
    <row r="77" spans="29:101" x14ac:dyDescent="0.35">
      <c r="AC77" s="55" t="s">
        <v>108</v>
      </c>
      <c r="CW77" s="55" t="s">
        <v>326</v>
      </c>
    </row>
    <row r="78" spans="29:101" ht="60.75" customHeight="1" x14ac:dyDescent="0.35">
      <c r="AC78" s="55" t="s">
        <v>109</v>
      </c>
      <c r="CW78" s="55" t="s">
        <v>327</v>
      </c>
    </row>
    <row r="79" spans="29:101" ht="75.75" customHeight="1" x14ac:dyDescent="0.35">
      <c r="AC79" s="55" t="s">
        <v>111</v>
      </c>
      <c r="CW79" s="55" t="s">
        <v>319</v>
      </c>
    </row>
    <row r="80" spans="29:101" ht="30.75" customHeight="1" x14ac:dyDescent="0.35">
      <c r="AC80" s="55" t="s">
        <v>253</v>
      </c>
      <c r="CW80" s="55" t="s">
        <v>332</v>
      </c>
    </row>
    <row r="81" spans="29:101" x14ac:dyDescent="0.35">
      <c r="AC81" s="55" t="s">
        <v>134</v>
      </c>
      <c r="CW81" s="55" t="s">
        <v>334</v>
      </c>
    </row>
    <row r="82" spans="29:101" x14ac:dyDescent="0.35">
      <c r="AC82" s="55" t="s">
        <v>113</v>
      </c>
      <c r="CW82" s="55" t="s">
        <v>340</v>
      </c>
    </row>
    <row r="83" spans="29:101" ht="15" customHeight="1" x14ac:dyDescent="0.35">
      <c r="AC83" s="55" t="s">
        <v>110</v>
      </c>
      <c r="CW83" s="55" t="s">
        <v>339</v>
      </c>
    </row>
    <row r="84" spans="29:101" x14ac:dyDescent="0.35">
      <c r="AC84" s="55" t="s">
        <v>115</v>
      </c>
      <c r="CW84" s="55" t="s">
        <v>341</v>
      </c>
    </row>
    <row r="85" spans="29:101" x14ac:dyDescent="0.35">
      <c r="AC85" s="55" t="s">
        <v>118</v>
      </c>
      <c r="CW85" s="55" t="s">
        <v>336</v>
      </c>
    </row>
    <row r="86" spans="29:101" x14ac:dyDescent="0.35">
      <c r="AC86" s="55" t="s">
        <v>120</v>
      </c>
      <c r="CW86" s="55" t="s">
        <v>338</v>
      </c>
    </row>
    <row r="87" spans="29:101" ht="30.75" customHeight="1" x14ac:dyDescent="0.35">
      <c r="AC87" s="55" t="s">
        <v>117</v>
      </c>
      <c r="CW87" s="55" t="s">
        <v>342</v>
      </c>
    </row>
    <row r="88" spans="29:101" ht="30.75" customHeight="1" x14ac:dyDescent="0.35">
      <c r="AC88" s="55" t="s">
        <v>116</v>
      </c>
      <c r="CW88" s="55" t="s">
        <v>344</v>
      </c>
    </row>
    <row r="89" spans="29:101" x14ac:dyDescent="0.35">
      <c r="AC89" s="55" t="s">
        <v>121</v>
      </c>
      <c r="CW89" s="55" t="s">
        <v>347</v>
      </c>
    </row>
    <row r="90" spans="29:101" x14ac:dyDescent="0.35">
      <c r="AC90" s="55" t="s">
        <v>126</v>
      </c>
      <c r="CW90" s="55" t="s">
        <v>345</v>
      </c>
    </row>
    <row r="91" spans="29:101" ht="30.75" customHeight="1" x14ac:dyDescent="0.35">
      <c r="AC91" s="55" t="s">
        <v>218</v>
      </c>
      <c r="CW91" s="55" t="s">
        <v>348</v>
      </c>
    </row>
    <row r="92" spans="29:101" x14ac:dyDescent="0.35">
      <c r="AC92" s="55" t="s">
        <v>258</v>
      </c>
      <c r="CW92" s="55" t="s">
        <v>343</v>
      </c>
    </row>
    <row r="93" spans="29:101" x14ac:dyDescent="0.35">
      <c r="AC93" s="55" t="s">
        <v>122</v>
      </c>
      <c r="CW93" s="55" t="s">
        <v>349</v>
      </c>
    </row>
    <row r="94" spans="29:101" ht="30.75" customHeight="1" x14ac:dyDescent="0.35">
      <c r="AC94" s="55" t="s">
        <v>131</v>
      </c>
      <c r="CW94" s="55" t="s">
        <v>346</v>
      </c>
    </row>
    <row r="95" spans="29:101" ht="45.75" customHeight="1" x14ac:dyDescent="0.35">
      <c r="AC95" s="55" t="s">
        <v>125</v>
      </c>
      <c r="CW95" s="55" t="s">
        <v>350</v>
      </c>
    </row>
    <row r="96" spans="29:101" x14ac:dyDescent="0.35">
      <c r="AC96" s="55" t="s">
        <v>104</v>
      </c>
      <c r="CW96" s="55" t="s">
        <v>351</v>
      </c>
    </row>
    <row r="97" spans="29:101" ht="90.75" customHeight="1" x14ac:dyDescent="0.35">
      <c r="AC97" s="55" t="s">
        <v>128</v>
      </c>
      <c r="CW97" s="55" t="s">
        <v>358</v>
      </c>
    </row>
    <row r="98" spans="29:101" ht="30.75" customHeight="1" x14ac:dyDescent="0.35">
      <c r="AC98" s="55" t="s">
        <v>129</v>
      </c>
      <c r="CW98" s="55" t="s">
        <v>352</v>
      </c>
    </row>
    <row r="99" spans="29:101" x14ac:dyDescent="0.35">
      <c r="AC99" s="55" t="s">
        <v>135</v>
      </c>
      <c r="CW99" s="55" t="s">
        <v>353</v>
      </c>
    </row>
    <row r="100" spans="29:101" ht="30.75" customHeight="1" x14ac:dyDescent="0.35">
      <c r="AC100" s="55" t="s">
        <v>130</v>
      </c>
      <c r="CW100" s="55" t="s">
        <v>357</v>
      </c>
    </row>
    <row r="101" spans="29:101" x14ac:dyDescent="0.35">
      <c r="AC101" s="55" t="s">
        <v>124</v>
      </c>
      <c r="CW101" s="55" t="s">
        <v>364</v>
      </c>
    </row>
    <row r="102" spans="29:101" ht="30.75" customHeight="1" x14ac:dyDescent="0.35">
      <c r="AC102" s="55" t="s">
        <v>133</v>
      </c>
      <c r="CW102" s="55" t="s">
        <v>359</v>
      </c>
    </row>
    <row r="103" spans="29:101" ht="75.75" customHeight="1" x14ac:dyDescent="0.35">
      <c r="AC103" s="55" t="s">
        <v>138</v>
      </c>
      <c r="CW103" s="55" t="s">
        <v>368</v>
      </c>
    </row>
    <row r="104" spans="29:101" ht="30.75" customHeight="1" x14ac:dyDescent="0.35">
      <c r="AC104" s="55" t="s">
        <v>137</v>
      </c>
      <c r="CW104" s="55" t="s">
        <v>371</v>
      </c>
    </row>
    <row r="105" spans="29:101" x14ac:dyDescent="0.35">
      <c r="AC105" s="55" t="s">
        <v>127</v>
      </c>
      <c r="CW105" s="55" t="s">
        <v>361</v>
      </c>
    </row>
    <row r="106" spans="29:101" x14ac:dyDescent="0.35">
      <c r="AC106" s="55" t="s">
        <v>132</v>
      </c>
      <c r="CW106" s="55" t="s">
        <v>354</v>
      </c>
    </row>
    <row r="107" spans="29:101" x14ac:dyDescent="0.35">
      <c r="AC107" s="55" t="s">
        <v>139</v>
      </c>
      <c r="CW107" s="55" t="s">
        <v>360</v>
      </c>
    </row>
    <row r="108" spans="29:101" ht="30.75" customHeight="1" x14ac:dyDescent="0.35">
      <c r="AC108" s="55" t="s">
        <v>140</v>
      </c>
      <c r="CW108" s="55" t="s">
        <v>365</v>
      </c>
    </row>
    <row r="109" spans="29:101" x14ac:dyDescent="0.35">
      <c r="AC109" s="55" t="s">
        <v>145</v>
      </c>
      <c r="CW109" s="55" t="s">
        <v>369</v>
      </c>
    </row>
    <row r="110" spans="29:101" x14ac:dyDescent="0.35">
      <c r="AC110" s="55" t="s">
        <v>142</v>
      </c>
      <c r="CW110" s="55" t="s">
        <v>366</v>
      </c>
    </row>
    <row r="111" spans="29:101" ht="30.75" customHeight="1" x14ac:dyDescent="0.35">
      <c r="AC111" s="55" t="s">
        <v>278</v>
      </c>
      <c r="CW111" s="55" t="s">
        <v>356</v>
      </c>
    </row>
    <row r="112" spans="29:101" x14ac:dyDescent="0.35">
      <c r="AC112" s="55" t="s">
        <v>143</v>
      </c>
      <c r="CW112" s="55" t="s">
        <v>429</v>
      </c>
    </row>
    <row r="113" spans="29:101" ht="60.75" customHeight="1" x14ac:dyDescent="0.35">
      <c r="AC113" s="55" t="s">
        <v>141</v>
      </c>
      <c r="CW113" s="55" t="s">
        <v>374</v>
      </c>
    </row>
    <row r="114" spans="29:101" x14ac:dyDescent="0.35">
      <c r="AC114" s="55" t="s">
        <v>146</v>
      </c>
      <c r="CW114" s="55" t="s">
        <v>370</v>
      </c>
    </row>
    <row r="115" spans="29:101" ht="60.75" customHeight="1" x14ac:dyDescent="0.35">
      <c r="AC115" s="55" t="s">
        <v>154</v>
      </c>
      <c r="CW115" s="55" t="s">
        <v>378</v>
      </c>
    </row>
    <row r="116" spans="29:101" x14ac:dyDescent="0.35">
      <c r="AC116" s="55" t="s">
        <v>151</v>
      </c>
      <c r="CW116" s="55" t="s">
        <v>376</v>
      </c>
    </row>
    <row r="117" spans="29:101" x14ac:dyDescent="0.35">
      <c r="AC117" s="55" t="s">
        <v>147</v>
      </c>
      <c r="CW117" s="55" t="s">
        <v>383</v>
      </c>
    </row>
    <row r="118" spans="29:101" x14ac:dyDescent="0.35">
      <c r="AC118" s="55" t="s">
        <v>153</v>
      </c>
      <c r="CW118" s="55" t="s">
        <v>381</v>
      </c>
    </row>
    <row r="119" spans="29:101" x14ac:dyDescent="0.35">
      <c r="AC119" s="55" t="s">
        <v>152</v>
      </c>
      <c r="CW119" s="55" t="s">
        <v>379</v>
      </c>
    </row>
    <row r="120" spans="29:101" x14ac:dyDescent="0.35">
      <c r="AC120" s="55" t="s">
        <v>148</v>
      </c>
      <c r="CW120" s="55" t="s">
        <v>382</v>
      </c>
    </row>
    <row r="121" spans="29:101" x14ac:dyDescent="0.35">
      <c r="AC121" s="55" t="s">
        <v>150</v>
      </c>
      <c r="CW121" s="55" t="s">
        <v>380</v>
      </c>
    </row>
    <row r="122" spans="29:101" x14ac:dyDescent="0.35">
      <c r="AC122" s="55" t="s">
        <v>149</v>
      </c>
      <c r="CW122" s="55" t="s">
        <v>375</v>
      </c>
    </row>
    <row r="123" spans="29:101" ht="30.75" customHeight="1" x14ac:dyDescent="0.35">
      <c r="AC123" s="55" t="s">
        <v>155</v>
      </c>
      <c r="CW123" s="55" t="s">
        <v>377</v>
      </c>
    </row>
    <row r="124" spans="29:101" ht="15" customHeight="1" x14ac:dyDescent="0.35">
      <c r="AC124" s="55" t="s">
        <v>157</v>
      </c>
      <c r="CW124" s="55" t="s">
        <v>385</v>
      </c>
    </row>
    <row r="125" spans="29:101" x14ac:dyDescent="0.35">
      <c r="AC125" s="55" t="s">
        <v>159</v>
      </c>
      <c r="CW125" s="55" t="s">
        <v>384</v>
      </c>
    </row>
    <row r="126" spans="29:101" x14ac:dyDescent="0.35">
      <c r="AC126" s="55" t="s">
        <v>156</v>
      </c>
      <c r="CW126" s="55" t="s">
        <v>388</v>
      </c>
    </row>
    <row r="127" spans="29:101" x14ac:dyDescent="0.35">
      <c r="AC127" s="55" t="s">
        <v>158</v>
      </c>
      <c r="CW127" s="55" t="s">
        <v>390</v>
      </c>
    </row>
    <row r="128" spans="29:101" ht="45.75" customHeight="1" x14ac:dyDescent="0.35">
      <c r="AC128" s="55" t="s">
        <v>168</v>
      </c>
      <c r="CW128" s="55" t="s">
        <v>389</v>
      </c>
    </row>
    <row r="129" spans="29:101" ht="90.75" customHeight="1" x14ac:dyDescent="0.35">
      <c r="AC129" s="55" t="s">
        <v>160</v>
      </c>
      <c r="CW129" s="55" t="s">
        <v>391</v>
      </c>
    </row>
    <row r="130" spans="29:101" ht="45.75" customHeight="1" x14ac:dyDescent="0.35">
      <c r="AC130" s="55" t="s">
        <v>162</v>
      </c>
      <c r="CW130" s="55" t="s">
        <v>393</v>
      </c>
    </row>
    <row r="131" spans="29:101" x14ac:dyDescent="0.35">
      <c r="AC131" s="55" t="s">
        <v>165</v>
      </c>
      <c r="CW131" s="55" t="s">
        <v>394</v>
      </c>
    </row>
    <row r="132" spans="29:101" ht="30.75" customHeight="1" x14ac:dyDescent="0.35">
      <c r="AC132" s="55" t="s">
        <v>166</v>
      </c>
      <c r="CW132" s="55" t="s">
        <v>392</v>
      </c>
    </row>
    <row r="133" spans="29:101" ht="30.75" customHeight="1" x14ac:dyDescent="0.35">
      <c r="AC133" s="55" t="s">
        <v>167</v>
      </c>
      <c r="CW133" s="55" t="s">
        <v>355</v>
      </c>
    </row>
    <row r="134" spans="29:101" ht="75.75" customHeight="1" x14ac:dyDescent="0.35">
      <c r="AC134" s="55" t="s">
        <v>161</v>
      </c>
      <c r="CW134" s="55" t="s">
        <v>410</v>
      </c>
    </row>
    <row r="135" spans="29:101" x14ac:dyDescent="0.35">
      <c r="AC135" s="55" t="s">
        <v>169</v>
      </c>
      <c r="CW135" s="55" t="s">
        <v>407</v>
      </c>
    </row>
    <row r="136" spans="29:101" ht="30.75" customHeight="1" x14ac:dyDescent="0.35">
      <c r="AC136" s="55" t="s">
        <v>178</v>
      </c>
      <c r="CW136" s="55" t="s">
        <v>404</v>
      </c>
    </row>
    <row r="137" spans="29:101" ht="30.75" customHeight="1" x14ac:dyDescent="0.35">
      <c r="AC137" s="55" t="s">
        <v>170</v>
      </c>
      <c r="CW137" s="55" t="s">
        <v>398</v>
      </c>
    </row>
    <row r="138" spans="29:101" x14ac:dyDescent="0.35">
      <c r="AC138" s="55" t="s">
        <v>175</v>
      </c>
      <c r="CW138" s="55" t="s">
        <v>399</v>
      </c>
    </row>
    <row r="139" spans="29:101" x14ac:dyDescent="0.35">
      <c r="AC139" s="55" t="s">
        <v>174</v>
      </c>
      <c r="CW139" s="55" t="s">
        <v>400</v>
      </c>
    </row>
    <row r="140" spans="29:101" x14ac:dyDescent="0.35">
      <c r="AC140" s="55" t="s">
        <v>179</v>
      </c>
      <c r="CW140" s="55" t="s">
        <v>401</v>
      </c>
    </row>
    <row r="141" spans="29:101" x14ac:dyDescent="0.35">
      <c r="AC141" s="55" t="s">
        <v>172</v>
      </c>
      <c r="CW141" s="55" t="s">
        <v>330</v>
      </c>
    </row>
    <row r="142" spans="29:101" ht="30.75" customHeight="1" x14ac:dyDescent="0.35">
      <c r="AC142" s="55" t="s">
        <v>176</v>
      </c>
      <c r="CW142" s="55" t="s">
        <v>448</v>
      </c>
    </row>
    <row r="143" spans="29:101" x14ac:dyDescent="0.35">
      <c r="AC143" s="55" t="s">
        <v>177</v>
      </c>
      <c r="CW143" s="55" t="s">
        <v>321</v>
      </c>
    </row>
    <row r="144" spans="29:101" x14ac:dyDescent="0.35">
      <c r="AC144" s="55" t="s">
        <v>191</v>
      </c>
      <c r="CW144" s="55" t="s">
        <v>405</v>
      </c>
    </row>
    <row r="145" spans="29:101" x14ac:dyDescent="0.35">
      <c r="AC145" s="55" t="s">
        <v>187</v>
      </c>
      <c r="CW145" s="55" t="s">
        <v>337</v>
      </c>
    </row>
    <row r="146" spans="29:101" x14ac:dyDescent="0.35">
      <c r="AC146" s="55" t="s">
        <v>185</v>
      </c>
      <c r="CW146" s="55" t="s">
        <v>406</v>
      </c>
    </row>
    <row r="147" spans="29:101" ht="60.75" customHeight="1" x14ac:dyDescent="0.35">
      <c r="AC147" s="55" t="s">
        <v>199</v>
      </c>
      <c r="CW147" s="55" t="s">
        <v>363</v>
      </c>
    </row>
    <row r="148" spans="29:101" ht="30.75" customHeight="1" x14ac:dyDescent="0.35">
      <c r="AC148" s="55" t="s">
        <v>201</v>
      </c>
      <c r="CW148" s="55" t="s">
        <v>402</v>
      </c>
    </row>
    <row r="149" spans="29:101" ht="60.75" customHeight="1" x14ac:dyDescent="0.35">
      <c r="AC149" s="55" t="s">
        <v>198</v>
      </c>
      <c r="CW149" s="55" t="s">
        <v>325</v>
      </c>
    </row>
    <row r="150" spans="29:101" ht="30.75" customHeight="1" x14ac:dyDescent="0.35">
      <c r="AC150" s="55" t="s">
        <v>188</v>
      </c>
      <c r="CW150" s="55" t="s">
        <v>403</v>
      </c>
    </row>
    <row r="151" spans="29:101" ht="30.75" customHeight="1" x14ac:dyDescent="0.35">
      <c r="AC151" s="55" t="s">
        <v>196</v>
      </c>
      <c r="CW151" s="55" t="s">
        <v>395</v>
      </c>
    </row>
    <row r="152" spans="29:101" ht="15" customHeight="1" x14ac:dyDescent="0.35">
      <c r="AC152" s="55" t="s">
        <v>186</v>
      </c>
      <c r="CW152" s="55" t="s">
        <v>311</v>
      </c>
    </row>
    <row r="153" spans="29:101" x14ac:dyDescent="0.35">
      <c r="AC153" s="55" t="s">
        <v>193</v>
      </c>
      <c r="CW153" s="55" t="s">
        <v>396</v>
      </c>
    </row>
    <row r="154" spans="29:101" x14ac:dyDescent="0.35">
      <c r="AC154" s="55" t="s">
        <v>194</v>
      </c>
      <c r="CW154" s="55" t="s">
        <v>397</v>
      </c>
    </row>
    <row r="155" spans="29:101" ht="30.75" customHeight="1" x14ac:dyDescent="0.35">
      <c r="AC155" s="55" t="s">
        <v>197</v>
      </c>
    </row>
    <row r="156" spans="29:101" ht="30.75" customHeight="1" x14ac:dyDescent="0.35">
      <c r="AC156" s="55" t="s">
        <v>288</v>
      </c>
    </row>
    <row r="157" spans="29:101" x14ac:dyDescent="0.35">
      <c r="AC157" s="55" t="s">
        <v>200</v>
      </c>
    </row>
    <row r="158" spans="29:101" ht="45.75" customHeight="1" x14ac:dyDescent="0.35">
      <c r="AC158" s="55" t="s">
        <v>119</v>
      </c>
    </row>
    <row r="159" spans="29:101" ht="30.75" customHeight="1" x14ac:dyDescent="0.35">
      <c r="AC159" s="55" t="s">
        <v>182</v>
      </c>
    </row>
    <row r="160" spans="29:101" ht="30.75" customHeight="1" x14ac:dyDescent="0.35">
      <c r="AC160" s="55" t="s">
        <v>181</v>
      </c>
    </row>
    <row r="161" spans="29:29" ht="30.75" customHeight="1" x14ac:dyDescent="0.35">
      <c r="AC161" s="55" t="s">
        <v>190</v>
      </c>
    </row>
    <row r="162" spans="29:29" x14ac:dyDescent="0.35">
      <c r="AC162" s="55" t="s">
        <v>183</v>
      </c>
    </row>
    <row r="163" spans="29:29" ht="30.75" customHeight="1" x14ac:dyDescent="0.35">
      <c r="AC163" s="55" t="s">
        <v>195</v>
      </c>
    </row>
    <row r="164" spans="29:29" x14ac:dyDescent="0.35">
      <c r="AC164" s="55" t="s">
        <v>180</v>
      </c>
    </row>
    <row r="165" spans="29:29" x14ac:dyDescent="0.35">
      <c r="AC165" s="55" t="s">
        <v>202</v>
      </c>
    </row>
    <row r="166" spans="29:29" x14ac:dyDescent="0.35">
      <c r="AC166" s="55" t="s">
        <v>189</v>
      </c>
    </row>
    <row r="167" spans="29:29" x14ac:dyDescent="0.35">
      <c r="AC167" s="55" t="s">
        <v>203</v>
      </c>
    </row>
    <row r="168" spans="29:29" ht="30.75" customHeight="1" x14ac:dyDescent="0.35">
      <c r="AC168" s="55" t="s">
        <v>212</v>
      </c>
    </row>
    <row r="169" spans="29:29" x14ac:dyDescent="0.35">
      <c r="AC169" s="55" t="s">
        <v>211</v>
      </c>
    </row>
    <row r="170" spans="29:29" ht="45.75" customHeight="1" x14ac:dyDescent="0.35">
      <c r="AC170" s="55" t="s">
        <v>209</v>
      </c>
    </row>
    <row r="171" spans="29:29" x14ac:dyDescent="0.35">
      <c r="AC171" s="55" t="s">
        <v>204</v>
      </c>
    </row>
    <row r="172" spans="29:29" ht="30.75" customHeight="1" x14ac:dyDescent="0.35">
      <c r="AC172" s="55" t="s">
        <v>214</v>
      </c>
    </row>
    <row r="173" spans="29:29" x14ac:dyDescent="0.35">
      <c r="AC173" s="55" t="s">
        <v>208</v>
      </c>
    </row>
    <row r="174" spans="29:29" ht="30.75" customHeight="1" x14ac:dyDescent="0.35">
      <c r="AC174" s="55" t="s">
        <v>205</v>
      </c>
    </row>
    <row r="175" spans="29:29" ht="30.75" customHeight="1" x14ac:dyDescent="0.35">
      <c r="AC175" s="55" t="s">
        <v>207</v>
      </c>
    </row>
    <row r="176" spans="29:29" x14ac:dyDescent="0.35">
      <c r="AC176" s="55" t="s">
        <v>213</v>
      </c>
    </row>
    <row r="177" spans="29:29" x14ac:dyDescent="0.35">
      <c r="AC177" s="55" t="s">
        <v>206</v>
      </c>
    </row>
    <row r="178" spans="29:29" x14ac:dyDescent="0.35">
      <c r="AC178" s="55" t="s">
        <v>192</v>
      </c>
    </row>
    <row r="179" spans="29:29" x14ac:dyDescent="0.35">
      <c r="AC179" s="55" t="s">
        <v>210</v>
      </c>
    </row>
    <row r="180" spans="29:29" ht="30.75" customHeight="1" x14ac:dyDescent="0.35">
      <c r="AC180" s="55" t="s">
        <v>215</v>
      </c>
    </row>
    <row r="181" spans="29:29" x14ac:dyDescent="0.35">
      <c r="AC181" s="55" t="s">
        <v>221</v>
      </c>
    </row>
    <row r="182" spans="29:29" x14ac:dyDescent="0.35">
      <c r="AC182" s="55" t="s">
        <v>228</v>
      </c>
    </row>
    <row r="183" spans="29:29" x14ac:dyDescent="0.35">
      <c r="AC183" s="55" t="s">
        <v>226</v>
      </c>
    </row>
    <row r="184" spans="29:29" ht="45.75" customHeight="1" x14ac:dyDescent="0.35">
      <c r="AC184" s="55" t="s">
        <v>216</v>
      </c>
    </row>
    <row r="185" spans="29:29" ht="45.75" customHeight="1" x14ac:dyDescent="0.35">
      <c r="AC185" s="55" t="s">
        <v>219</v>
      </c>
    </row>
    <row r="186" spans="29:29" ht="30.75" customHeight="1" x14ac:dyDescent="0.35">
      <c r="AC186" s="55" t="s">
        <v>229</v>
      </c>
    </row>
    <row r="187" spans="29:29" x14ac:dyDescent="0.35">
      <c r="AC187" s="55" t="s">
        <v>217</v>
      </c>
    </row>
    <row r="188" spans="29:29" x14ac:dyDescent="0.35">
      <c r="AC188" s="55" t="s">
        <v>220</v>
      </c>
    </row>
    <row r="189" spans="29:29" ht="75.75" customHeight="1" x14ac:dyDescent="0.35">
      <c r="AC189" s="55" t="s">
        <v>224</v>
      </c>
    </row>
    <row r="190" spans="29:29" x14ac:dyDescent="0.35">
      <c r="AC190" s="55" t="s">
        <v>222</v>
      </c>
    </row>
    <row r="191" spans="29:29" ht="30.75" customHeight="1" x14ac:dyDescent="0.35">
      <c r="AC191" s="55" t="s">
        <v>227</v>
      </c>
    </row>
    <row r="192" spans="29:29" ht="15" customHeight="1" x14ac:dyDescent="0.35">
      <c r="AC192" s="55" t="s">
        <v>225</v>
      </c>
    </row>
    <row r="193" spans="29:29" x14ac:dyDescent="0.35">
      <c r="AC193" s="55" t="s">
        <v>230</v>
      </c>
    </row>
    <row r="194" spans="29:29" x14ac:dyDescent="0.35">
      <c r="AC194" s="55" t="s">
        <v>231</v>
      </c>
    </row>
    <row r="195" spans="29:29" x14ac:dyDescent="0.35">
      <c r="AC195" s="55" t="s">
        <v>232</v>
      </c>
    </row>
    <row r="196" spans="29:29" x14ac:dyDescent="0.35">
      <c r="AC196" s="55" t="s">
        <v>234</v>
      </c>
    </row>
    <row r="197" spans="29:29" x14ac:dyDescent="0.35">
      <c r="AC197" s="55" t="s">
        <v>235</v>
      </c>
    </row>
    <row r="198" spans="29:29" x14ac:dyDescent="0.35">
      <c r="AC198" s="55" t="s">
        <v>90</v>
      </c>
    </row>
    <row r="199" spans="29:29" x14ac:dyDescent="0.35">
      <c r="AC199" s="55" t="s">
        <v>242</v>
      </c>
    </row>
    <row r="200" spans="29:29" x14ac:dyDescent="0.35">
      <c r="AC200" s="55" t="s">
        <v>164</v>
      </c>
    </row>
    <row r="201" spans="29:29" ht="45.75" customHeight="1" x14ac:dyDescent="0.35">
      <c r="AC201" s="55" t="s">
        <v>171</v>
      </c>
    </row>
    <row r="202" spans="29:29" x14ac:dyDescent="0.35">
      <c r="AC202" s="55" t="s">
        <v>184</v>
      </c>
    </row>
    <row r="203" spans="29:29" ht="30.75" customHeight="1" x14ac:dyDescent="0.35">
      <c r="AC203" s="55" t="s">
        <v>223</v>
      </c>
    </row>
    <row r="204" spans="29:29" ht="30.75" customHeight="1" x14ac:dyDescent="0.35">
      <c r="AC204" s="55" t="s">
        <v>279</v>
      </c>
    </row>
    <row r="205" spans="29:29" ht="30.75" customHeight="1" x14ac:dyDescent="0.35">
      <c r="AC205" s="55" t="s">
        <v>286</v>
      </c>
    </row>
    <row r="206" spans="29:29" x14ac:dyDescent="0.35">
      <c r="AC206" s="55" t="s">
        <v>247</v>
      </c>
    </row>
    <row r="207" spans="29:29" x14ac:dyDescent="0.35">
      <c r="AC207" s="55" t="s">
        <v>252</v>
      </c>
    </row>
    <row r="208" spans="29:29" ht="30.75" customHeight="1" x14ac:dyDescent="0.35">
      <c r="AC208" s="55" t="s">
        <v>236</v>
      </c>
    </row>
    <row r="209" spans="29:29" ht="90.75" customHeight="1" x14ac:dyDescent="0.35">
      <c r="AC209" s="55" t="s">
        <v>248</v>
      </c>
    </row>
    <row r="210" spans="29:29" x14ac:dyDescent="0.35">
      <c r="AC210" s="55" t="s">
        <v>233</v>
      </c>
    </row>
    <row r="211" spans="29:29" ht="45.75" customHeight="1" x14ac:dyDescent="0.35">
      <c r="AC211" s="55" t="s">
        <v>238</v>
      </c>
    </row>
    <row r="212" spans="29:29" x14ac:dyDescent="0.35">
      <c r="AC212" s="55" t="s">
        <v>246</v>
      </c>
    </row>
    <row r="213" spans="29:29" ht="30.75" customHeight="1" x14ac:dyDescent="0.35">
      <c r="AC213" s="55" t="s">
        <v>241</v>
      </c>
    </row>
    <row r="214" spans="29:29" ht="30.75" customHeight="1" x14ac:dyDescent="0.35">
      <c r="AC214" s="55" t="s">
        <v>254</v>
      </c>
    </row>
    <row r="215" spans="29:29" x14ac:dyDescent="0.35">
      <c r="AC215" s="55" t="s">
        <v>245</v>
      </c>
    </row>
    <row r="216" spans="29:29" x14ac:dyDescent="0.35">
      <c r="AC216" s="55" t="s">
        <v>243</v>
      </c>
    </row>
    <row r="217" spans="29:29" ht="30.75" customHeight="1" x14ac:dyDescent="0.35">
      <c r="AC217" s="55" t="s">
        <v>237</v>
      </c>
    </row>
    <row r="218" spans="29:29" ht="30.75" customHeight="1" x14ac:dyDescent="0.35">
      <c r="AC218" s="55" t="s">
        <v>249</v>
      </c>
    </row>
    <row r="219" spans="29:29" ht="60.75" customHeight="1" x14ac:dyDescent="0.35">
      <c r="AC219" s="55" t="s">
        <v>289</v>
      </c>
    </row>
    <row r="220" spans="29:29" ht="30.75" customHeight="1" x14ac:dyDescent="0.35">
      <c r="AC220" s="55" t="s">
        <v>136</v>
      </c>
    </row>
    <row r="221" spans="29:29" ht="60.75" customHeight="1" x14ac:dyDescent="0.35">
      <c r="AC221" s="55" t="s">
        <v>251</v>
      </c>
    </row>
    <row r="222" spans="29:29" ht="45.75" customHeight="1" x14ac:dyDescent="0.35">
      <c r="AC222" s="55" t="s">
        <v>114</v>
      </c>
    </row>
    <row r="223" spans="29:29" ht="30.75" customHeight="1" x14ac:dyDescent="0.35">
      <c r="AC223" s="55" t="s">
        <v>173</v>
      </c>
    </row>
    <row r="224" spans="29:29" ht="60.75" customHeight="1" x14ac:dyDescent="0.35">
      <c r="AC224" s="55" t="s">
        <v>239</v>
      </c>
    </row>
    <row r="225" spans="29:29" x14ac:dyDescent="0.35">
      <c r="AC225" s="55" t="s">
        <v>250</v>
      </c>
    </row>
    <row r="226" spans="29:29" ht="15" customHeight="1" x14ac:dyDescent="0.35">
      <c r="AC226" s="55" t="s">
        <v>244</v>
      </c>
    </row>
    <row r="227" spans="29:29" x14ac:dyDescent="0.35">
      <c r="AC227" s="55" t="s">
        <v>256</v>
      </c>
    </row>
    <row r="228" spans="29:29" x14ac:dyDescent="0.35">
      <c r="AC228" s="55" t="s">
        <v>240</v>
      </c>
    </row>
    <row r="229" spans="29:29" x14ac:dyDescent="0.35">
      <c r="AC229" s="55" t="s">
        <v>95</v>
      </c>
    </row>
    <row r="230" spans="29:29" ht="30.75" customHeight="1" x14ac:dyDescent="0.35">
      <c r="AC230" s="55" t="s">
        <v>255</v>
      </c>
    </row>
    <row r="231" spans="29:29" x14ac:dyDescent="0.35">
      <c r="AC231" s="55" t="s">
        <v>270</v>
      </c>
    </row>
    <row r="232" spans="29:29" ht="30.75" customHeight="1" x14ac:dyDescent="0.35">
      <c r="AC232" s="55" t="s">
        <v>261</v>
      </c>
    </row>
    <row r="233" spans="29:29" ht="30.75" customHeight="1" x14ac:dyDescent="0.35">
      <c r="AC233" s="55" t="s">
        <v>271</v>
      </c>
    </row>
    <row r="234" spans="29:29" x14ac:dyDescent="0.35">
      <c r="AC234" s="55" t="s">
        <v>260</v>
      </c>
    </row>
    <row r="235" spans="29:29" x14ac:dyDescent="0.35">
      <c r="AC235" s="55" t="s">
        <v>263</v>
      </c>
    </row>
    <row r="236" spans="29:29" x14ac:dyDescent="0.35">
      <c r="AC236" s="55" t="s">
        <v>259</v>
      </c>
    </row>
    <row r="237" spans="29:29" ht="45.75" customHeight="1" x14ac:dyDescent="0.35">
      <c r="AC237" s="55" t="s">
        <v>262</v>
      </c>
    </row>
    <row r="238" spans="29:29" x14ac:dyDescent="0.35">
      <c r="AC238" s="55" t="s">
        <v>266</v>
      </c>
    </row>
    <row r="239" spans="29:29" ht="15" customHeight="1" x14ac:dyDescent="0.35">
      <c r="AC239" s="55" t="s">
        <v>268</v>
      </c>
    </row>
    <row r="240" spans="29:29" x14ac:dyDescent="0.35">
      <c r="AC240" s="55" t="s">
        <v>265</v>
      </c>
    </row>
    <row r="241" spans="29:29" ht="60.75" customHeight="1" x14ac:dyDescent="0.35">
      <c r="AC241" s="55" t="s">
        <v>267</v>
      </c>
    </row>
    <row r="242" spans="29:29" x14ac:dyDescent="0.35">
      <c r="AC242" s="55" t="s">
        <v>264</v>
      </c>
    </row>
    <row r="243" spans="29:29" x14ac:dyDescent="0.35">
      <c r="AC243" s="55" t="s">
        <v>257</v>
      </c>
    </row>
    <row r="244" spans="29:29" x14ac:dyDescent="0.35">
      <c r="AC244" s="55" t="s">
        <v>269</v>
      </c>
    </row>
    <row r="245" spans="29:29" ht="75.75" customHeight="1" x14ac:dyDescent="0.35">
      <c r="AC245" s="55" t="s">
        <v>273</v>
      </c>
    </row>
    <row r="246" spans="29:29" ht="45.75" customHeight="1" x14ac:dyDescent="0.35">
      <c r="AC246" s="55" t="s">
        <v>272</v>
      </c>
    </row>
    <row r="247" spans="29:29" x14ac:dyDescent="0.35">
      <c r="AC247" s="55" t="s">
        <v>88</v>
      </c>
    </row>
    <row r="248" spans="29:29" ht="30.75" customHeight="1" x14ac:dyDescent="0.35">
      <c r="AC248" s="55" t="s">
        <v>123</v>
      </c>
    </row>
    <row r="249" spans="29:29" x14ac:dyDescent="0.35">
      <c r="AC249" s="55" t="s">
        <v>274</v>
      </c>
    </row>
    <row r="250" spans="29:29" x14ac:dyDescent="0.35">
      <c r="AC250" s="55" t="s">
        <v>275</v>
      </c>
    </row>
    <row r="251" spans="29:29" ht="75.75" customHeight="1" x14ac:dyDescent="0.35">
      <c r="AC251" s="55" t="s">
        <v>276</v>
      </c>
    </row>
    <row r="252" spans="29:29" ht="90.75" customHeight="1" x14ac:dyDescent="0.35">
      <c r="AC252" s="55" t="s">
        <v>277</v>
      </c>
    </row>
    <row r="253" spans="29:29" ht="45.75" customHeight="1" x14ac:dyDescent="0.35">
      <c r="AC253" s="55" t="s">
        <v>284</v>
      </c>
    </row>
    <row r="254" spans="29:29" ht="45.75" customHeight="1" x14ac:dyDescent="0.35">
      <c r="AC254" s="55" t="s">
        <v>280</v>
      </c>
    </row>
    <row r="255" spans="29:29" ht="30.75" customHeight="1" x14ac:dyDescent="0.35">
      <c r="AC255" s="55" t="s">
        <v>283</v>
      </c>
    </row>
    <row r="256" spans="29:29" x14ac:dyDescent="0.35">
      <c r="AC256" s="55" t="s">
        <v>281</v>
      </c>
    </row>
    <row r="257" spans="29:29" ht="45.75" customHeight="1" x14ac:dyDescent="0.35">
      <c r="AC257" s="55" t="s">
        <v>282</v>
      </c>
    </row>
    <row r="258" spans="29:29" x14ac:dyDescent="0.35">
      <c r="AC258" s="55" t="s">
        <v>285</v>
      </c>
    </row>
    <row r="259" spans="29:29" x14ac:dyDescent="0.35">
      <c r="AC259" s="55" t="s">
        <v>112</v>
      </c>
    </row>
    <row r="260" spans="29:29" x14ac:dyDescent="0.35">
      <c r="AC260" s="55" t="s">
        <v>287</v>
      </c>
    </row>
    <row r="261" spans="29:29" x14ac:dyDescent="0.35">
      <c r="AC261" s="55" t="s">
        <v>290</v>
      </c>
    </row>
    <row r="262" spans="29:29" ht="30.75" customHeight="1" x14ac:dyDescent="0.35">
      <c r="AC262" s="55" t="s">
        <v>291</v>
      </c>
    </row>
    <row r="264" spans="29:29" ht="30.75" customHeight="1" x14ac:dyDescent="0.35"/>
  </sheetData>
  <sheetProtection sheet="1" formatCells="0" formatColumns="0" formatRows="0" insertRows="0" insertHyperlinks="0" deleteRows="0" sort="0" autoFilter="0" pivotTables="0"/>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50" zoomScaleNormal="50" workbookViewId="0">
      <pane ySplit="9" topLeftCell="A10" activePane="bottomLeft" state="frozen"/>
      <selection activeCell="C36" sqref="C36"/>
      <selection pane="bottomLeft" activeCell="A40" sqref="A40:K40"/>
    </sheetView>
  </sheetViews>
  <sheetFormatPr defaultColWidth="9.08984375" defaultRowHeight="14.5" x14ac:dyDescent="0.35"/>
  <cols>
    <col min="1" max="1" width="28.1796875" style="69" customWidth="1"/>
    <col min="2" max="2" width="20.7265625" style="69" customWidth="1"/>
    <col min="3" max="3" width="22.6328125" style="70" customWidth="1"/>
    <col min="4" max="4" width="19.7265625" style="71" customWidth="1"/>
    <col min="5" max="5" width="19.7265625" style="72" customWidth="1"/>
    <col min="6" max="6" width="26.6328125" style="73" customWidth="1"/>
    <col min="7" max="7" width="23" style="35" customWidth="1"/>
    <col min="8" max="11" width="19.7265625" style="35" customWidth="1"/>
    <col min="12" max="27" width="9.08984375" style="35"/>
    <col min="28" max="28" width="9.1796875" style="55"/>
    <col min="29" max="16384" width="9.08984375" style="35"/>
  </cols>
  <sheetData>
    <row r="1" spans="1:28" ht="15" customHeight="1" x14ac:dyDescent="0.35">
      <c r="A1" s="154" t="s">
        <v>9</v>
      </c>
      <c r="B1" s="203"/>
      <c r="C1" s="203"/>
      <c r="D1" s="203"/>
      <c r="E1" s="203"/>
      <c r="F1" s="203"/>
      <c r="G1" s="203"/>
      <c r="H1" s="203"/>
      <c r="I1" s="203"/>
      <c r="J1" s="203"/>
      <c r="K1" s="204"/>
      <c r="AB1" s="55" t="s">
        <v>81</v>
      </c>
    </row>
    <row r="2" spans="1:28" ht="15" customHeight="1" x14ac:dyDescent="0.35">
      <c r="A2" s="205"/>
      <c r="B2" s="206"/>
      <c r="C2" s="206"/>
      <c r="D2" s="206"/>
      <c r="E2" s="206"/>
      <c r="F2" s="206"/>
      <c r="G2" s="206"/>
      <c r="H2" s="206"/>
      <c r="I2" s="206"/>
      <c r="J2" s="206"/>
      <c r="K2" s="207"/>
      <c r="AB2" s="55" t="s">
        <v>292</v>
      </c>
    </row>
    <row r="3" spans="1:28" ht="15" customHeight="1" x14ac:dyDescent="0.35">
      <c r="A3" s="205"/>
      <c r="B3" s="206"/>
      <c r="C3" s="206"/>
      <c r="D3" s="206"/>
      <c r="E3" s="206"/>
      <c r="F3" s="206"/>
      <c r="G3" s="206"/>
      <c r="H3" s="206"/>
      <c r="I3" s="206"/>
      <c r="J3" s="206"/>
      <c r="K3" s="207"/>
      <c r="AB3" s="55" t="s">
        <v>293</v>
      </c>
    </row>
    <row r="4" spans="1:28" ht="16.5" customHeight="1" x14ac:dyDescent="0.35">
      <c r="A4" s="74" t="s">
        <v>2</v>
      </c>
      <c r="B4" s="93" t="s">
        <v>6</v>
      </c>
      <c r="C4" s="45">
        <f>'Cover Page - do not edit'!C3</f>
        <v>44562</v>
      </c>
      <c r="D4" s="93" t="s">
        <v>7</v>
      </c>
      <c r="E4" s="45">
        <f>'Cover Page - do not edit'!E3</f>
        <v>44926</v>
      </c>
      <c r="F4" s="94"/>
      <c r="G4" s="94"/>
      <c r="H4" s="94"/>
      <c r="I4" s="94"/>
      <c r="J4" s="94"/>
      <c r="K4" s="95"/>
      <c r="AB4" s="55" t="s">
        <v>294</v>
      </c>
    </row>
    <row r="5" spans="1:28" ht="15.5" x14ac:dyDescent="0.35">
      <c r="A5" s="96" t="s">
        <v>3</v>
      </c>
      <c r="B5" s="202" t="str">
        <f>'Cover Page - do not edit'!B2:G2</f>
        <v>Endeavour Mining Plc</v>
      </c>
      <c r="C5" s="202"/>
      <c r="D5" s="208"/>
      <c r="E5" s="208"/>
      <c r="F5" s="208"/>
      <c r="G5" s="97" t="s">
        <v>20</v>
      </c>
      <c r="H5" s="209" t="str">
        <f>IF('Data Entry'!C21="","",'Data Entry'!C21)</f>
        <v>USD</v>
      </c>
      <c r="I5" s="209"/>
      <c r="J5" s="94"/>
      <c r="K5" s="95"/>
      <c r="AB5" s="55" t="s">
        <v>295</v>
      </c>
    </row>
    <row r="6" spans="1:28" ht="31" x14ac:dyDescent="0.35">
      <c r="A6" s="96" t="s">
        <v>4</v>
      </c>
      <c r="B6" s="202" t="str">
        <f>'Cover Page - do not edit'!B4</f>
        <v>E103858</v>
      </c>
      <c r="C6" s="202"/>
      <c r="D6" s="202"/>
      <c r="E6" s="202"/>
      <c r="F6" s="202"/>
      <c r="G6" s="98"/>
      <c r="H6" s="202"/>
      <c r="I6" s="202"/>
      <c r="J6" s="99"/>
      <c r="K6" s="100"/>
      <c r="AB6" s="55" t="s">
        <v>296</v>
      </c>
    </row>
    <row r="7" spans="1:28" ht="31" x14ac:dyDescent="0.35">
      <c r="A7" s="96" t="s">
        <v>5</v>
      </c>
      <c r="B7" s="143" t="str">
        <f>'Cover Page - do not edit'!B8:G8</f>
        <v/>
      </c>
      <c r="C7" s="144"/>
      <c r="D7" s="144"/>
      <c r="E7" s="144"/>
      <c r="F7" s="144"/>
      <c r="G7" s="101"/>
      <c r="H7" s="202"/>
      <c r="I7" s="202"/>
      <c r="J7" s="99"/>
      <c r="K7" s="100"/>
      <c r="AB7" s="55" t="s">
        <v>297</v>
      </c>
    </row>
    <row r="8" spans="1:28" ht="24" customHeight="1" x14ac:dyDescent="0.35">
      <c r="A8" s="199" t="s">
        <v>19</v>
      </c>
      <c r="B8" s="200"/>
      <c r="C8" s="200"/>
      <c r="D8" s="200"/>
      <c r="E8" s="200"/>
      <c r="F8" s="200"/>
      <c r="G8" s="200"/>
      <c r="H8" s="200"/>
      <c r="I8" s="200"/>
      <c r="J8" s="200"/>
      <c r="K8" s="201"/>
      <c r="AB8" s="55" t="s">
        <v>298</v>
      </c>
    </row>
    <row r="9" spans="1:28" ht="28" x14ac:dyDescent="0.35">
      <c r="A9" s="109" t="s">
        <v>11</v>
      </c>
      <c r="B9" s="104" t="s">
        <v>305</v>
      </c>
      <c r="C9" s="104" t="s">
        <v>1</v>
      </c>
      <c r="D9" s="105" t="s">
        <v>12</v>
      </c>
      <c r="E9" s="104" t="s">
        <v>13</v>
      </c>
      <c r="F9" s="104" t="s">
        <v>14</v>
      </c>
      <c r="G9" s="104" t="s">
        <v>15</v>
      </c>
      <c r="H9" s="104" t="s">
        <v>16</v>
      </c>
      <c r="I9" s="104" t="s">
        <v>17</v>
      </c>
      <c r="J9" s="105" t="s">
        <v>485</v>
      </c>
      <c r="K9" s="108" t="s">
        <v>42</v>
      </c>
      <c r="AB9" s="55" t="s">
        <v>299</v>
      </c>
    </row>
    <row r="10" spans="1:28" ht="28" x14ac:dyDescent="0.35">
      <c r="A10" s="59" t="s">
        <v>248</v>
      </c>
      <c r="B10" s="120" t="s">
        <v>511</v>
      </c>
      <c r="C10" s="119">
        <v>82243078.991441637</v>
      </c>
      <c r="D10" s="119">
        <v>31851265.529999997</v>
      </c>
      <c r="E10" s="119">
        <v>439118.38</v>
      </c>
      <c r="F10" s="119"/>
      <c r="G10" s="119"/>
      <c r="H10" s="119">
        <v>24962690.289999999</v>
      </c>
      <c r="I10" s="119">
        <v>1668589.8500000043</v>
      </c>
      <c r="J10" s="121">
        <v>141164743.04144162</v>
      </c>
      <c r="K10" s="56"/>
      <c r="AB10" s="55" t="s">
        <v>300</v>
      </c>
    </row>
    <row r="11" spans="1:28" x14ac:dyDescent="0.35">
      <c r="A11" s="59" t="s">
        <v>248</v>
      </c>
      <c r="B11" s="120" t="s">
        <v>512</v>
      </c>
      <c r="C11" s="119">
        <v>517761.26</v>
      </c>
      <c r="D11" s="119"/>
      <c r="E11" s="119"/>
      <c r="F11" s="119"/>
      <c r="G11" s="119"/>
      <c r="H11" s="119"/>
      <c r="I11" s="119">
        <v>90520.739999999991</v>
      </c>
      <c r="J11" s="121">
        <v>608282</v>
      </c>
      <c r="K11" s="64"/>
      <c r="AB11" s="55" t="s">
        <v>301</v>
      </c>
    </row>
    <row r="12" spans="1:28" ht="28" x14ac:dyDescent="0.35">
      <c r="A12" s="59" t="s">
        <v>77</v>
      </c>
      <c r="B12" s="120" t="s">
        <v>513</v>
      </c>
      <c r="C12" s="119">
        <v>40281359.118655987</v>
      </c>
      <c r="D12" s="119">
        <v>12415189.35</v>
      </c>
      <c r="E12" s="119">
        <v>564105.35906700976</v>
      </c>
      <c r="F12" s="119"/>
      <c r="G12" s="119"/>
      <c r="H12" s="119">
        <v>367209.38723501901</v>
      </c>
      <c r="I12" s="119">
        <v>2390535.9500000002</v>
      </c>
      <c r="J12" s="121">
        <v>56018399.164958015</v>
      </c>
      <c r="K12" s="64"/>
      <c r="AB12" s="55" t="s">
        <v>302</v>
      </c>
    </row>
    <row r="13" spans="1:28" x14ac:dyDescent="0.35">
      <c r="A13" s="59" t="s">
        <v>77</v>
      </c>
      <c r="B13" s="120" t="s">
        <v>514</v>
      </c>
      <c r="C13" s="119">
        <v>69079744.630162254</v>
      </c>
      <c r="D13" s="119">
        <v>28673839.06000001</v>
      </c>
      <c r="E13" s="119">
        <v>1772.19</v>
      </c>
      <c r="F13" s="119"/>
      <c r="G13" s="119"/>
      <c r="H13" s="119">
        <v>18282128.25905646</v>
      </c>
      <c r="I13" s="119">
        <v>5827535.3500000024</v>
      </c>
      <c r="J13" s="121">
        <v>121865019.48921874</v>
      </c>
      <c r="K13" s="64"/>
      <c r="AB13" s="55" t="s">
        <v>303</v>
      </c>
    </row>
    <row r="14" spans="1:28" x14ac:dyDescent="0.35">
      <c r="A14" s="59" t="s">
        <v>77</v>
      </c>
      <c r="B14" s="120" t="s">
        <v>515</v>
      </c>
      <c r="C14" s="119">
        <v>35760328.674799345</v>
      </c>
      <c r="D14" s="119">
        <v>9828673.7100000009</v>
      </c>
      <c r="E14" s="119">
        <v>1300019.6400000001</v>
      </c>
      <c r="F14" s="119"/>
      <c r="G14" s="119"/>
      <c r="H14" s="119">
        <v>2403834</v>
      </c>
      <c r="I14" s="119">
        <v>1966214.04</v>
      </c>
      <c r="J14" s="121">
        <v>51259070.064799346</v>
      </c>
      <c r="K14" s="64"/>
      <c r="AB14" s="55" t="s">
        <v>304</v>
      </c>
    </row>
    <row r="15" spans="1:28" ht="28" x14ac:dyDescent="0.35">
      <c r="A15" s="59" t="s">
        <v>77</v>
      </c>
      <c r="B15" s="120" t="s">
        <v>516</v>
      </c>
      <c r="C15" s="119">
        <v>54340000.132020481</v>
      </c>
      <c r="D15" s="119">
        <v>18870534.649999995</v>
      </c>
      <c r="E15" s="119">
        <v>677399.64000000048</v>
      </c>
      <c r="F15" s="119"/>
      <c r="G15" s="119"/>
      <c r="H15" s="119">
        <v>4911944.898834453</v>
      </c>
      <c r="I15" s="119">
        <v>15073919.73</v>
      </c>
      <c r="J15" s="121">
        <v>93873799.050854936</v>
      </c>
      <c r="K15" s="64"/>
      <c r="AB15" s="55" t="s">
        <v>89</v>
      </c>
    </row>
    <row r="16" spans="1:28" x14ac:dyDescent="0.35">
      <c r="A16" s="59" t="s">
        <v>77</v>
      </c>
      <c r="B16" s="120" t="s">
        <v>512</v>
      </c>
      <c r="C16" s="122">
        <v>2671946.8199999998</v>
      </c>
      <c r="D16" s="122"/>
      <c r="E16" s="122">
        <v>446079.20000000007</v>
      </c>
      <c r="F16" s="122"/>
      <c r="G16" s="122"/>
      <c r="H16" s="122"/>
      <c r="I16" s="122">
        <v>50490.75</v>
      </c>
      <c r="J16" s="121">
        <v>3168516.77</v>
      </c>
      <c r="K16" s="64"/>
      <c r="AB16" s="55" t="s">
        <v>47</v>
      </c>
    </row>
    <row r="17" spans="1:28" x14ac:dyDescent="0.35">
      <c r="A17" s="59" t="s">
        <v>96</v>
      </c>
      <c r="B17" s="120" t="s">
        <v>517</v>
      </c>
      <c r="C17" s="119">
        <v>49905936.154401973</v>
      </c>
      <c r="D17" s="119">
        <v>25005256.341232251</v>
      </c>
      <c r="E17" s="119">
        <v>673100.21373242838</v>
      </c>
      <c r="F17" s="119"/>
      <c r="G17" s="119"/>
      <c r="H17" s="119">
        <v>7179651.3722153995</v>
      </c>
      <c r="I17" s="119">
        <v>3053287.7814600966</v>
      </c>
      <c r="J17" s="121">
        <v>85817231.863042146</v>
      </c>
      <c r="K17" s="64"/>
      <c r="AB17" s="55" t="s">
        <v>46</v>
      </c>
    </row>
    <row r="18" spans="1:28" x14ac:dyDescent="0.35">
      <c r="A18" s="59" t="s">
        <v>96</v>
      </c>
      <c r="B18" s="120" t="s">
        <v>518</v>
      </c>
      <c r="C18" s="119">
        <v>1858271.8487776758</v>
      </c>
      <c r="D18" s="119"/>
      <c r="E18" s="119">
        <v>90154.119999999879</v>
      </c>
      <c r="F18" s="119"/>
      <c r="G18" s="119"/>
      <c r="H18" s="119"/>
      <c r="I18" s="119">
        <v>1576205.8330000001</v>
      </c>
      <c r="J18" s="121">
        <v>3524631.8017776757</v>
      </c>
      <c r="K18" s="64"/>
      <c r="AB18" s="55" t="s">
        <v>45</v>
      </c>
    </row>
    <row r="19" spans="1:28" x14ac:dyDescent="0.35">
      <c r="A19" s="59" t="s">
        <v>96</v>
      </c>
      <c r="B19" s="120" t="s">
        <v>512</v>
      </c>
      <c r="C19" s="119">
        <v>3691355.9200000004</v>
      </c>
      <c r="D19" s="119"/>
      <c r="E19" s="119">
        <v>152870.57</v>
      </c>
      <c r="F19" s="119"/>
      <c r="G19" s="119"/>
      <c r="H19" s="119"/>
      <c r="I19" s="119"/>
      <c r="J19" s="121">
        <v>3844226.49</v>
      </c>
      <c r="K19" s="64"/>
      <c r="AB19" s="55" t="s">
        <v>44</v>
      </c>
    </row>
    <row r="20" spans="1:28" ht="17" x14ac:dyDescent="0.35">
      <c r="A20" s="59" t="s">
        <v>188</v>
      </c>
      <c r="B20" s="120" t="s">
        <v>519</v>
      </c>
      <c r="C20" s="119">
        <v>3020399.38</v>
      </c>
      <c r="D20" s="119"/>
      <c r="E20" s="119">
        <v>133513.92166666666</v>
      </c>
      <c r="F20" s="119"/>
      <c r="G20" s="119"/>
      <c r="H20" s="119"/>
      <c r="I20" s="119">
        <v>233255.97166666668</v>
      </c>
      <c r="J20" s="123">
        <v>3387169.2733333334</v>
      </c>
      <c r="K20" s="64"/>
      <c r="AB20" s="55" t="s">
        <v>43</v>
      </c>
    </row>
    <row r="21" spans="1:28" x14ac:dyDescent="0.35">
      <c r="A21" s="59"/>
      <c r="B21" s="60"/>
      <c r="C21" s="60"/>
      <c r="D21" s="61"/>
      <c r="E21" s="62"/>
      <c r="F21" s="62"/>
      <c r="G21" s="62"/>
      <c r="H21" s="62"/>
      <c r="I21" s="62"/>
      <c r="J21" s="91" t="str">
        <f>IF(SUM(Table25[[#This Row],[Taxes]:[Infrastructure Improvement Payments]])=0,"",SUM(Table25[[#This Row],[Taxes]:[Infrastructure Improvement Payments]]))</f>
        <v/>
      </c>
      <c r="K21" s="64"/>
      <c r="AB21" s="55" t="s">
        <v>48</v>
      </c>
    </row>
    <row r="22" spans="1:28" x14ac:dyDescent="0.35">
      <c r="A22" s="59"/>
      <c r="B22" s="60"/>
      <c r="C22" s="60"/>
      <c r="D22" s="61"/>
      <c r="E22" s="62"/>
      <c r="F22" s="62"/>
      <c r="G22" s="62"/>
      <c r="H22" s="62"/>
      <c r="I22" s="62"/>
      <c r="J22" s="91" t="str">
        <f>IF(SUM(Table25[[#This Row],[Taxes]:[Infrastructure Improvement Payments]])=0,"",SUM(Table25[[#This Row],[Taxes]:[Infrastructure Improvement Payments]]))</f>
        <v/>
      </c>
      <c r="K22" s="64"/>
      <c r="AB22" s="55" t="s">
        <v>49</v>
      </c>
    </row>
    <row r="23" spans="1:28" x14ac:dyDescent="0.35">
      <c r="A23" s="59"/>
      <c r="B23" s="60"/>
      <c r="C23" s="60"/>
      <c r="D23" s="61"/>
      <c r="E23" s="62"/>
      <c r="F23" s="62"/>
      <c r="G23" s="62"/>
      <c r="H23" s="62"/>
      <c r="I23" s="62"/>
      <c r="J23" s="91" t="str">
        <f>IF(SUM(Table25[[#This Row],[Taxes]:[Infrastructure Improvement Payments]])=0,"",SUM(Table25[[#This Row],[Taxes]:[Infrastructure Improvement Payments]]))</f>
        <v/>
      </c>
      <c r="K23" s="64"/>
      <c r="AB23" s="55" t="s">
        <v>50</v>
      </c>
    </row>
    <row r="24" spans="1:28" x14ac:dyDescent="0.35">
      <c r="A24" s="59"/>
      <c r="B24" s="60"/>
      <c r="C24" s="60"/>
      <c r="D24" s="61"/>
      <c r="E24" s="62"/>
      <c r="F24" s="62"/>
      <c r="G24" s="62"/>
      <c r="H24" s="62"/>
      <c r="I24" s="62"/>
      <c r="J24" s="91" t="str">
        <f>IF(SUM(Table25[[#This Row],[Taxes]:[Infrastructure Improvement Payments]])=0,"",SUM(Table25[[#This Row],[Taxes]:[Infrastructure Improvement Payments]]))</f>
        <v/>
      </c>
      <c r="K24" s="64"/>
      <c r="AB24" s="55" t="s">
        <v>52</v>
      </c>
    </row>
    <row r="25" spans="1:28" x14ac:dyDescent="0.35">
      <c r="A25" s="59"/>
      <c r="B25" s="60"/>
      <c r="C25" s="60"/>
      <c r="D25" s="61"/>
      <c r="E25" s="62"/>
      <c r="F25" s="62"/>
      <c r="G25" s="62"/>
      <c r="H25" s="62"/>
      <c r="I25" s="62"/>
      <c r="J25" s="91" t="str">
        <f>IF(SUM(Table25[[#This Row],[Taxes]:[Infrastructure Improvement Payments]])=0,"",SUM(Table25[[#This Row],[Taxes]:[Infrastructure Improvement Payments]]))</f>
        <v/>
      </c>
      <c r="K25" s="64"/>
      <c r="AB25" s="55" t="s">
        <v>51</v>
      </c>
    </row>
    <row r="26" spans="1:28" x14ac:dyDescent="0.35">
      <c r="A26" s="59"/>
      <c r="B26" s="60"/>
      <c r="C26" s="60"/>
      <c r="D26" s="61"/>
      <c r="E26" s="62"/>
      <c r="F26" s="62"/>
      <c r="G26" s="62"/>
      <c r="H26" s="62"/>
      <c r="I26" s="62"/>
      <c r="J26" s="91" t="str">
        <f>IF(SUM(Table25[[#This Row],[Taxes]:[Infrastructure Improvement Payments]])=0,"",SUM(Table25[[#This Row],[Taxes]:[Infrastructure Improvement Payments]]))</f>
        <v/>
      </c>
      <c r="K26" s="64"/>
      <c r="AB26" s="55" t="s">
        <v>53</v>
      </c>
    </row>
    <row r="27" spans="1:28" x14ac:dyDescent="0.35">
      <c r="A27" s="59"/>
      <c r="B27" s="60"/>
      <c r="C27" s="60"/>
      <c r="D27" s="61"/>
      <c r="E27" s="62"/>
      <c r="F27" s="62"/>
      <c r="G27" s="62"/>
      <c r="H27" s="62"/>
      <c r="I27" s="62"/>
      <c r="J27" s="91" t="str">
        <f>IF(SUM(Table25[[#This Row],[Taxes]:[Infrastructure Improvement Payments]])=0,"",SUM(Table25[[#This Row],[Taxes]:[Infrastructure Improvement Payments]]))</f>
        <v/>
      </c>
      <c r="K27" s="64"/>
      <c r="AB27" s="55" t="s">
        <v>54</v>
      </c>
    </row>
    <row r="28" spans="1:28" x14ac:dyDescent="0.35">
      <c r="A28" s="59"/>
      <c r="B28" s="60"/>
      <c r="C28" s="60"/>
      <c r="D28" s="61"/>
      <c r="E28" s="62"/>
      <c r="F28" s="62"/>
      <c r="G28" s="62"/>
      <c r="H28" s="62"/>
      <c r="I28" s="62"/>
      <c r="J28" s="91" t="str">
        <f>IF(SUM(Table25[[#This Row],[Taxes]:[Infrastructure Improvement Payments]])=0,"",SUM(Table25[[#This Row],[Taxes]:[Infrastructure Improvement Payments]]))</f>
        <v/>
      </c>
      <c r="K28" s="64"/>
      <c r="AB28" s="55" t="s">
        <v>55</v>
      </c>
    </row>
    <row r="29" spans="1:28" x14ac:dyDescent="0.35">
      <c r="A29" s="59"/>
      <c r="B29" s="60"/>
      <c r="C29" s="60"/>
      <c r="D29" s="61"/>
      <c r="E29" s="62"/>
      <c r="F29" s="62"/>
      <c r="G29" s="62"/>
      <c r="H29" s="62"/>
      <c r="I29" s="62"/>
      <c r="J29" s="91" t="str">
        <f>IF(SUM(Table25[[#This Row],[Taxes]:[Infrastructure Improvement Payments]])=0,"",SUM(Table25[[#This Row],[Taxes]:[Infrastructure Improvement Payments]]))</f>
        <v/>
      </c>
      <c r="K29" s="64"/>
      <c r="AB29" s="55" t="s">
        <v>56</v>
      </c>
    </row>
    <row r="30" spans="1:28" x14ac:dyDescent="0.35">
      <c r="A30" s="59"/>
      <c r="B30" s="60"/>
      <c r="C30" s="60"/>
      <c r="D30" s="61"/>
      <c r="E30" s="62"/>
      <c r="F30" s="62"/>
      <c r="G30" s="62"/>
      <c r="H30" s="62"/>
      <c r="I30" s="62"/>
      <c r="J30" s="91" t="str">
        <f>IF(SUM(Table25[[#This Row],[Taxes]:[Infrastructure Improvement Payments]])=0,"",SUM(Table25[[#This Row],[Taxes]:[Infrastructure Improvement Payments]]))</f>
        <v/>
      </c>
      <c r="K30" s="64"/>
      <c r="AB30" s="55" t="s">
        <v>57</v>
      </c>
    </row>
    <row r="31" spans="1:28" x14ac:dyDescent="0.35">
      <c r="A31" s="59"/>
      <c r="B31" s="60"/>
      <c r="C31" s="60"/>
      <c r="D31" s="61"/>
      <c r="E31" s="62"/>
      <c r="F31" s="62"/>
      <c r="G31" s="62"/>
      <c r="H31" s="62"/>
      <c r="I31" s="62"/>
      <c r="J31" s="91" t="str">
        <f>IF(SUM(Table25[[#This Row],[Taxes]:[Infrastructure Improvement Payments]])=0,"",SUM(Table25[[#This Row],[Taxes]:[Infrastructure Improvement Payments]]))</f>
        <v/>
      </c>
      <c r="K31" s="64"/>
      <c r="AB31" s="55" t="s">
        <v>60</v>
      </c>
    </row>
    <row r="32" spans="1:28" x14ac:dyDescent="0.35">
      <c r="A32" s="59"/>
      <c r="B32" s="60"/>
      <c r="C32" s="60"/>
      <c r="D32" s="61"/>
      <c r="E32" s="62"/>
      <c r="F32" s="62"/>
      <c r="G32" s="62"/>
      <c r="H32" s="62"/>
      <c r="I32" s="62"/>
      <c r="J32" s="91" t="str">
        <f>IF(SUM(Table25[[#This Row],[Taxes]:[Infrastructure Improvement Payments]])=0,"",SUM(Table25[[#This Row],[Taxes]:[Infrastructure Improvement Payments]]))</f>
        <v/>
      </c>
      <c r="K32" s="64"/>
      <c r="AB32" s="55" t="s">
        <v>61</v>
      </c>
    </row>
    <row r="33" spans="1:28" x14ac:dyDescent="0.35">
      <c r="A33" s="59"/>
      <c r="B33" s="60"/>
      <c r="C33" s="60"/>
      <c r="D33" s="61"/>
      <c r="E33" s="62"/>
      <c r="F33" s="62"/>
      <c r="G33" s="62"/>
      <c r="H33" s="62"/>
      <c r="I33" s="62"/>
      <c r="J33" s="91" t="str">
        <f>IF(SUM(Table25[[#This Row],[Taxes]:[Infrastructure Improvement Payments]])=0,"",SUM(Table25[[#This Row],[Taxes]:[Infrastructure Improvement Payments]]))</f>
        <v/>
      </c>
      <c r="K33" s="64"/>
      <c r="AB33" s="55" t="s">
        <v>62</v>
      </c>
    </row>
    <row r="34" spans="1:28" x14ac:dyDescent="0.35">
      <c r="A34" s="59"/>
      <c r="B34" s="60"/>
      <c r="C34" s="60"/>
      <c r="D34" s="61"/>
      <c r="E34" s="62"/>
      <c r="F34" s="62"/>
      <c r="G34" s="62"/>
      <c r="H34" s="62"/>
      <c r="I34" s="62"/>
      <c r="J34" s="91" t="str">
        <f>IF(SUM(Table25[[#This Row],[Taxes]:[Infrastructure Improvement Payments]])=0,"",SUM(Table25[[#This Row],[Taxes]:[Infrastructure Improvement Payments]]))</f>
        <v/>
      </c>
      <c r="K34" s="64"/>
      <c r="AB34" s="55" t="s">
        <v>63</v>
      </c>
    </row>
    <row r="35" spans="1:28" x14ac:dyDescent="0.35">
      <c r="A35" s="59"/>
      <c r="B35" s="60"/>
      <c r="C35" s="60"/>
      <c r="D35" s="61"/>
      <c r="E35" s="62"/>
      <c r="F35" s="62"/>
      <c r="G35" s="62"/>
      <c r="H35" s="62"/>
      <c r="I35" s="62"/>
      <c r="J35" s="91" t="str">
        <f>IF(SUM(Table25[[#This Row],[Taxes]:[Infrastructure Improvement Payments]])=0,"",SUM(Table25[[#This Row],[Taxes]:[Infrastructure Improvement Payments]]))</f>
        <v/>
      </c>
      <c r="K35" s="64"/>
      <c r="AB35" s="55" t="s">
        <v>64</v>
      </c>
    </row>
    <row r="36" spans="1:28" x14ac:dyDescent="0.35">
      <c r="A36" s="59"/>
      <c r="B36" s="60"/>
      <c r="C36" s="60"/>
      <c r="D36" s="61"/>
      <c r="E36" s="62"/>
      <c r="F36" s="62"/>
      <c r="G36" s="62"/>
      <c r="H36" s="62"/>
      <c r="I36" s="62"/>
      <c r="J36" s="91" t="str">
        <f>IF(SUM(Table25[[#This Row],[Taxes]:[Infrastructure Improvement Payments]])=0,"",SUM(Table25[[#This Row],[Taxes]:[Infrastructure Improvement Payments]]))</f>
        <v/>
      </c>
      <c r="K36" s="64"/>
      <c r="AB36" s="55" t="s">
        <v>65</v>
      </c>
    </row>
    <row r="37" spans="1:28" x14ac:dyDescent="0.35">
      <c r="A37" s="59"/>
      <c r="B37" s="60"/>
      <c r="C37" s="60"/>
      <c r="D37" s="61"/>
      <c r="E37" s="62"/>
      <c r="F37" s="62"/>
      <c r="G37" s="62"/>
      <c r="H37" s="62"/>
      <c r="I37" s="62"/>
      <c r="J37" s="91" t="str">
        <f>IF(SUM(Table25[[#This Row],[Taxes]:[Infrastructure Improvement Payments]])=0,"",SUM(Table25[[#This Row],[Taxes]:[Infrastructure Improvement Payments]]))</f>
        <v/>
      </c>
      <c r="K37" s="64"/>
      <c r="AB37" s="55" t="s">
        <v>59</v>
      </c>
    </row>
    <row r="38" spans="1:28" ht="70.5" customHeight="1" thickBot="1" x14ac:dyDescent="0.4">
      <c r="A38" s="92" t="s">
        <v>474</v>
      </c>
      <c r="B38" s="197" t="s">
        <v>521</v>
      </c>
      <c r="C38" s="197"/>
      <c r="D38" s="197"/>
      <c r="E38" s="197"/>
      <c r="F38" s="197"/>
      <c r="G38" s="197"/>
      <c r="H38" s="197"/>
      <c r="I38" s="197"/>
      <c r="J38" s="197"/>
      <c r="K38" s="198"/>
      <c r="AB38" s="55" t="s">
        <v>66</v>
      </c>
    </row>
    <row r="39" spans="1:28" ht="15" x14ac:dyDescent="0.35">
      <c r="A39" s="166" t="s">
        <v>498</v>
      </c>
      <c r="B39" s="166"/>
      <c r="C39" s="166"/>
      <c r="D39" s="166"/>
      <c r="E39" s="166"/>
      <c r="F39" s="166"/>
      <c r="G39" s="166"/>
      <c r="H39" s="166"/>
      <c r="I39" s="166"/>
      <c r="J39" s="166"/>
      <c r="K39" s="166"/>
      <c r="AB39" s="55" t="s">
        <v>67</v>
      </c>
    </row>
    <row r="40" spans="1:28" ht="15" x14ac:dyDescent="0.35">
      <c r="A40" s="166" t="s">
        <v>479</v>
      </c>
      <c r="B40" s="166"/>
      <c r="C40" s="166"/>
      <c r="D40" s="166"/>
      <c r="E40" s="166"/>
      <c r="F40" s="166"/>
      <c r="G40" s="166"/>
      <c r="H40" s="166"/>
      <c r="I40" s="166"/>
      <c r="J40" s="166"/>
      <c r="K40" s="166"/>
      <c r="AB40" s="55" t="s">
        <v>91</v>
      </c>
    </row>
    <row r="41" spans="1:28" ht="15" customHeight="1" x14ac:dyDescent="0.35">
      <c r="A41" s="167" t="s">
        <v>486</v>
      </c>
      <c r="B41" s="167"/>
      <c r="C41" s="167"/>
      <c r="D41" s="167"/>
      <c r="E41" s="167"/>
      <c r="F41" s="167"/>
      <c r="G41" s="167"/>
      <c r="H41" s="167"/>
      <c r="I41" s="167"/>
      <c r="J41" s="167"/>
      <c r="K41" s="167"/>
      <c r="AB41" s="55" t="s">
        <v>69</v>
      </c>
    </row>
    <row r="42" spans="1:28" x14ac:dyDescent="0.35">
      <c r="AB42" s="55" t="s">
        <v>70</v>
      </c>
    </row>
    <row r="43" spans="1:28" x14ac:dyDescent="0.35">
      <c r="AB43" s="55" t="s">
        <v>71</v>
      </c>
    </row>
    <row r="44" spans="1:28" x14ac:dyDescent="0.35">
      <c r="AB44" s="55" t="s">
        <v>72</v>
      </c>
    </row>
    <row r="45" spans="1:28" x14ac:dyDescent="0.35">
      <c r="AB45" s="55" t="s">
        <v>73</v>
      </c>
    </row>
    <row r="46" spans="1:28" x14ac:dyDescent="0.35">
      <c r="AB46" s="55" t="s">
        <v>74</v>
      </c>
    </row>
    <row r="47" spans="1:28" x14ac:dyDescent="0.35">
      <c r="AB47" s="55" t="s">
        <v>75</v>
      </c>
    </row>
    <row r="48" spans="1:28" x14ac:dyDescent="0.35">
      <c r="AB48" s="55" t="s">
        <v>76</v>
      </c>
    </row>
    <row r="49" spans="28:28" x14ac:dyDescent="0.35">
      <c r="AB49" s="55" t="s">
        <v>77</v>
      </c>
    </row>
    <row r="50" spans="28:28" x14ac:dyDescent="0.35">
      <c r="AB50" s="55" t="s">
        <v>78</v>
      </c>
    </row>
    <row r="51" spans="28:28" x14ac:dyDescent="0.35">
      <c r="AB51" s="55" t="s">
        <v>82</v>
      </c>
    </row>
    <row r="52" spans="28:28" x14ac:dyDescent="0.35">
      <c r="AB52" s="55" t="s">
        <v>79</v>
      </c>
    </row>
    <row r="53" spans="28:28" x14ac:dyDescent="0.35">
      <c r="AB53" s="55" t="s">
        <v>80</v>
      </c>
    </row>
    <row r="54" spans="28:28" x14ac:dyDescent="0.35">
      <c r="AB54" s="55" t="s">
        <v>83</v>
      </c>
    </row>
    <row r="55" spans="28:28" x14ac:dyDescent="0.35">
      <c r="AB55" s="55" t="s">
        <v>84</v>
      </c>
    </row>
    <row r="56" spans="28:28" x14ac:dyDescent="0.35">
      <c r="AB56" s="55" t="s">
        <v>58</v>
      </c>
    </row>
    <row r="57" spans="28:28" x14ac:dyDescent="0.35">
      <c r="AB57" s="55" t="s">
        <v>85</v>
      </c>
    </row>
    <row r="58" spans="28:28" x14ac:dyDescent="0.35">
      <c r="AB58" s="55" t="s">
        <v>86</v>
      </c>
    </row>
    <row r="59" spans="28:28" x14ac:dyDescent="0.35">
      <c r="AB59" s="55" t="s">
        <v>87</v>
      </c>
    </row>
    <row r="60" spans="28:28" x14ac:dyDescent="0.35">
      <c r="AB60" s="55" t="s">
        <v>92</v>
      </c>
    </row>
    <row r="61" spans="28:28" x14ac:dyDescent="0.35">
      <c r="AB61" s="55" t="s">
        <v>98</v>
      </c>
    </row>
    <row r="62" spans="28:28" x14ac:dyDescent="0.35">
      <c r="AB62" s="55" t="s">
        <v>163</v>
      </c>
    </row>
    <row r="63" spans="28:28" x14ac:dyDescent="0.35">
      <c r="AB63" s="55" t="s">
        <v>94</v>
      </c>
    </row>
    <row r="64" spans="28:28" x14ac:dyDescent="0.35">
      <c r="AB64" s="55" t="s">
        <v>93</v>
      </c>
    </row>
    <row r="65" spans="28:28" x14ac:dyDescent="0.35">
      <c r="AB65" s="55" t="s">
        <v>97</v>
      </c>
    </row>
    <row r="66" spans="28:28" x14ac:dyDescent="0.35">
      <c r="AB66" s="55" t="s">
        <v>99</v>
      </c>
    </row>
    <row r="67" spans="28:28" x14ac:dyDescent="0.35">
      <c r="AB67" s="55" t="s">
        <v>96</v>
      </c>
    </row>
    <row r="68" spans="28:28" x14ac:dyDescent="0.35">
      <c r="AB68" s="55" t="s">
        <v>144</v>
      </c>
    </row>
    <row r="69" spans="28:28" x14ac:dyDescent="0.35">
      <c r="AB69" s="55" t="s">
        <v>100</v>
      </c>
    </row>
    <row r="70" spans="28:28" x14ac:dyDescent="0.35">
      <c r="AB70" s="55" t="s">
        <v>101</v>
      </c>
    </row>
    <row r="71" spans="28:28" x14ac:dyDescent="0.35">
      <c r="AB71" s="55" t="s">
        <v>102</v>
      </c>
    </row>
    <row r="72" spans="28:28" x14ac:dyDescent="0.35">
      <c r="AB72" s="55" t="s">
        <v>103</v>
      </c>
    </row>
    <row r="73" spans="28:28" x14ac:dyDescent="0.35">
      <c r="AB73" s="55" t="s">
        <v>106</v>
      </c>
    </row>
    <row r="74" spans="28:28" x14ac:dyDescent="0.35">
      <c r="AB74" s="55" t="s">
        <v>105</v>
      </c>
    </row>
    <row r="75" spans="28:28" x14ac:dyDescent="0.35">
      <c r="AB75" s="55" t="s">
        <v>107</v>
      </c>
    </row>
    <row r="76" spans="28:28" x14ac:dyDescent="0.35">
      <c r="AB76" s="55" t="s">
        <v>108</v>
      </c>
    </row>
    <row r="77" spans="28:28" x14ac:dyDescent="0.35">
      <c r="AB77" s="55" t="s">
        <v>109</v>
      </c>
    </row>
    <row r="78" spans="28:28" x14ac:dyDescent="0.35">
      <c r="AB78" s="55" t="s">
        <v>111</v>
      </c>
    </row>
    <row r="79" spans="28:28" x14ac:dyDescent="0.35">
      <c r="AB79" s="55" t="s">
        <v>253</v>
      </c>
    </row>
    <row r="80" spans="28:28" x14ac:dyDescent="0.35">
      <c r="AB80" s="55" t="s">
        <v>134</v>
      </c>
    </row>
    <row r="81" spans="28:28" x14ac:dyDescent="0.35">
      <c r="AB81" s="55" t="s">
        <v>113</v>
      </c>
    </row>
    <row r="82" spans="28:28" x14ac:dyDescent="0.35">
      <c r="AB82" s="55" t="s">
        <v>110</v>
      </c>
    </row>
    <row r="83" spans="28:28" x14ac:dyDescent="0.35">
      <c r="AB83" s="55" t="s">
        <v>115</v>
      </c>
    </row>
    <row r="84" spans="28:28" x14ac:dyDescent="0.35">
      <c r="AB84" s="55" t="s">
        <v>118</v>
      </c>
    </row>
    <row r="85" spans="28:28" x14ac:dyDescent="0.35">
      <c r="AB85" s="55" t="s">
        <v>120</v>
      </c>
    </row>
    <row r="86" spans="28:28" x14ac:dyDescent="0.35">
      <c r="AB86" s="55" t="s">
        <v>117</v>
      </c>
    </row>
    <row r="87" spans="28:28" x14ac:dyDescent="0.35">
      <c r="AB87" s="55" t="s">
        <v>116</v>
      </c>
    </row>
    <row r="88" spans="28:28" x14ac:dyDescent="0.35">
      <c r="AB88" s="55" t="s">
        <v>121</v>
      </c>
    </row>
    <row r="89" spans="28:28" x14ac:dyDescent="0.35">
      <c r="AB89" s="55" t="s">
        <v>126</v>
      </c>
    </row>
    <row r="90" spans="28:28" x14ac:dyDescent="0.35">
      <c r="AB90" s="55" t="s">
        <v>218</v>
      </c>
    </row>
    <row r="91" spans="28:28" x14ac:dyDescent="0.35">
      <c r="AB91" s="55" t="s">
        <v>258</v>
      </c>
    </row>
    <row r="92" spans="28:28" x14ac:dyDescent="0.35">
      <c r="AB92" s="55" t="s">
        <v>122</v>
      </c>
    </row>
    <row r="93" spans="28:28" x14ac:dyDescent="0.35">
      <c r="AB93" s="55" t="s">
        <v>131</v>
      </c>
    </row>
    <row r="94" spans="28:28" x14ac:dyDescent="0.35">
      <c r="AB94" s="55" t="s">
        <v>125</v>
      </c>
    </row>
    <row r="95" spans="28:28" x14ac:dyDescent="0.35">
      <c r="AB95" s="55" t="s">
        <v>104</v>
      </c>
    </row>
    <row r="96" spans="28:28" x14ac:dyDescent="0.35">
      <c r="AB96" s="55" t="s">
        <v>128</v>
      </c>
    </row>
    <row r="97" spans="28:28" x14ac:dyDescent="0.35">
      <c r="AB97" s="55" t="s">
        <v>129</v>
      </c>
    </row>
    <row r="98" spans="28:28" x14ac:dyDescent="0.35">
      <c r="AB98" s="55" t="s">
        <v>135</v>
      </c>
    </row>
    <row r="99" spans="28:28" x14ac:dyDescent="0.35">
      <c r="AB99" s="55" t="s">
        <v>130</v>
      </c>
    </row>
    <row r="100" spans="28:28" x14ac:dyDescent="0.35">
      <c r="AB100" s="55" t="s">
        <v>124</v>
      </c>
    </row>
    <row r="101" spans="28:28" x14ac:dyDescent="0.35">
      <c r="AB101" s="55" t="s">
        <v>133</v>
      </c>
    </row>
    <row r="102" spans="28:28" x14ac:dyDescent="0.35">
      <c r="AB102" s="55" t="s">
        <v>138</v>
      </c>
    </row>
    <row r="103" spans="28:28" x14ac:dyDescent="0.35">
      <c r="AB103" s="55" t="s">
        <v>137</v>
      </c>
    </row>
    <row r="104" spans="28:28" x14ac:dyDescent="0.35">
      <c r="AB104" s="55" t="s">
        <v>127</v>
      </c>
    </row>
    <row r="105" spans="28:28" x14ac:dyDescent="0.35">
      <c r="AB105" s="55" t="s">
        <v>132</v>
      </c>
    </row>
    <row r="106" spans="28:28" x14ac:dyDescent="0.35">
      <c r="AB106" s="55" t="s">
        <v>139</v>
      </c>
    </row>
    <row r="107" spans="28:28" x14ac:dyDescent="0.35">
      <c r="AB107" s="55" t="s">
        <v>140</v>
      </c>
    </row>
    <row r="108" spans="28:28" x14ac:dyDescent="0.35">
      <c r="AB108" s="55" t="s">
        <v>145</v>
      </c>
    </row>
    <row r="109" spans="28:28" x14ac:dyDescent="0.35">
      <c r="AB109" s="55" t="s">
        <v>142</v>
      </c>
    </row>
    <row r="110" spans="28:28" x14ac:dyDescent="0.35">
      <c r="AB110" s="55" t="s">
        <v>278</v>
      </c>
    </row>
    <row r="111" spans="28:28" x14ac:dyDescent="0.35">
      <c r="AB111" s="55" t="s">
        <v>143</v>
      </c>
    </row>
    <row r="112" spans="28:28" x14ac:dyDescent="0.35">
      <c r="AB112" s="55" t="s">
        <v>141</v>
      </c>
    </row>
    <row r="113" spans="28:28" x14ac:dyDescent="0.35">
      <c r="AB113" s="55" t="s">
        <v>146</v>
      </c>
    </row>
    <row r="114" spans="28:28" x14ac:dyDescent="0.35">
      <c r="AB114" s="55" t="s">
        <v>154</v>
      </c>
    </row>
    <row r="115" spans="28:28" x14ac:dyDescent="0.35">
      <c r="AB115" s="55" t="s">
        <v>151</v>
      </c>
    </row>
    <row r="116" spans="28:28" x14ac:dyDescent="0.35">
      <c r="AB116" s="55" t="s">
        <v>147</v>
      </c>
    </row>
    <row r="117" spans="28:28" x14ac:dyDescent="0.35">
      <c r="AB117" s="55" t="s">
        <v>153</v>
      </c>
    </row>
    <row r="118" spans="28:28" x14ac:dyDescent="0.35">
      <c r="AB118" s="55" t="s">
        <v>152</v>
      </c>
    </row>
    <row r="119" spans="28:28" x14ac:dyDescent="0.35">
      <c r="AB119" s="55" t="s">
        <v>148</v>
      </c>
    </row>
    <row r="120" spans="28:28" x14ac:dyDescent="0.35">
      <c r="AB120" s="55" t="s">
        <v>150</v>
      </c>
    </row>
    <row r="121" spans="28:28" x14ac:dyDescent="0.35">
      <c r="AB121" s="55" t="s">
        <v>149</v>
      </c>
    </row>
    <row r="122" spans="28:28" x14ac:dyDescent="0.35">
      <c r="AB122" s="55" t="s">
        <v>155</v>
      </c>
    </row>
    <row r="123" spans="28:28" x14ac:dyDescent="0.35">
      <c r="AB123" s="55" t="s">
        <v>157</v>
      </c>
    </row>
    <row r="124" spans="28:28" x14ac:dyDescent="0.35">
      <c r="AB124" s="55" t="s">
        <v>159</v>
      </c>
    </row>
    <row r="125" spans="28:28" x14ac:dyDescent="0.35">
      <c r="AB125" s="55" t="s">
        <v>156</v>
      </c>
    </row>
    <row r="126" spans="28:28" x14ac:dyDescent="0.35">
      <c r="AB126" s="55" t="s">
        <v>158</v>
      </c>
    </row>
    <row r="127" spans="28:28" x14ac:dyDescent="0.35">
      <c r="AB127" s="55" t="s">
        <v>168</v>
      </c>
    </row>
    <row r="128" spans="28:28" x14ac:dyDescent="0.35">
      <c r="AB128" s="55" t="s">
        <v>160</v>
      </c>
    </row>
    <row r="129" spans="28:28" x14ac:dyDescent="0.35">
      <c r="AB129" s="55" t="s">
        <v>162</v>
      </c>
    </row>
    <row r="130" spans="28:28" x14ac:dyDescent="0.35">
      <c r="AB130" s="55" t="s">
        <v>165</v>
      </c>
    </row>
    <row r="131" spans="28:28" x14ac:dyDescent="0.35">
      <c r="AB131" s="55" t="s">
        <v>166</v>
      </c>
    </row>
    <row r="132" spans="28:28" x14ac:dyDescent="0.35">
      <c r="AB132" s="55" t="s">
        <v>167</v>
      </c>
    </row>
    <row r="133" spans="28:28" x14ac:dyDescent="0.35">
      <c r="AB133" s="55" t="s">
        <v>161</v>
      </c>
    </row>
    <row r="134" spans="28:28" x14ac:dyDescent="0.35">
      <c r="AB134" s="55" t="s">
        <v>169</v>
      </c>
    </row>
    <row r="135" spans="28:28" x14ac:dyDescent="0.35">
      <c r="AB135" s="55" t="s">
        <v>178</v>
      </c>
    </row>
    <row r="136" spans="28:28" x14ac:dyDescent="0.35">
      <c r="AB136" s="55" t="s">
        <v>170</v>
      </c>
    </row>
    <row r="137" spans="28:28" x14ac:dyDescent="0.35">
      <c r="AB137" s="55" t="s">
        <v>175</v>
      </c>
    </row>
    <row r="138" spans="28:28" x14ac:dyDescent="0.35">
      <c r="AB138" s="55" t="s">
        <v>174</v>
      </c>
    </row>
    <row r="139" spans="28:28" x14ac:dyDescent="0.35">
      <c r="AB139" s="55" t="s">
        <v>179</v>
      </c>
    </row>
    <row r="140" spans="28:28" x14ac:dyDescent="0.35">
      <c r="AB140" s="55" t="s">
        <v>172</v>
      </c>
    </row>
    <row r="141" spans="28:28" x14ac:dyDescent="0.35">
      <c r="AB141" s="55" t="s">
        <v>176</v>
      </c>
    </row>
    <row r="142" spans="28:28" x14ac:dyDescent="0.35">
      <c r="AB142" s="55" t="s">
        <v>177</v>
      </c>
    </row>
    <row r="143" spans="28:28" x14ac:dyDescent="0.35">
      <c r="AB143" s="55" t="s">
        <v>191</v>
      </c>
    </row>
    <row r="144" spans="28:28" x14ac:dyDescent="0.35">
      <c r="AB144" s="55" t="s">
        <v>187</v>
      </c>
    </row>
    <row r="145" spans="28:28" x14ac:dyDescent="0.35">
      <c r="AB145" s="55" t="s">
        <v>185</v>
      </c>
    </row>
    <row r="146" spans="28:28" x14ac:dyDescent="0.35">
      <c r="AB146" s="55" t="s">
        <v>199</v>
      </c>
    </row>
    <row r="147" spans="28:28" x14ac:dyDescent="0.35">
      <c r="AB147" s="55" t="s">
        <v>201</v>
      </c>
    </row>
    <row r="148" spans="28:28" x14ac:dyDescent="0.35">
      <c r="AB148" s="55" t="s">
        <v>198</v>
      </c>
    </row>
    <row r="149" spans="28:28" x14ac:dyDescent="0.35">
      <c r="AB149" s="55" t="s">
        <v>188</v>
      </c>
    </row>
    <row r="150" spans="28:28" x14ac:dyDescent="0.35">
      <c r="AB150" s="55" t="s">
        <v>196</v>
      </c>
    </row>
    <row r="151" spans="28:28" x14ac:dyDescent="0.35">
      <c r="AB151" s="55" t="s">
        <v>186</v>
      </c>
    </row>
    <row r="152" spans="28:28" x14ac:dyDescent="0.35">
      <c r="AB152" s="55" t="s">
        <v>193</v>
      </c>
    </row>
    <row r="153" spans="28:28" x14ac:dyDescent="0.35">
      <c r="AB153" s="55" t="s">
        <v>194</v>
      </c>
    </row>
    <row r="154" spans="28:28" x14ac:dyDescent="0.35">
      <c r="AB154" s="55" t="s">
        <v>197</v>
      </c>
    </row>
    <row r="155" spans="28:28" x14ac:dyDescent="0.35">
      <c r="AB155" s="55" t="s">
        <v>288</v>
      </c>
    </row>
    <row r="156" spans="28:28" x14ac:dyDescent="0.35">
      <c r="AB156" s="55" t="s">
        <v>200</v>
      </c>
    </row>
    <row r="157" spans="28:28" x14ac:dyDescent="0.35">
      <c r="AB157" s="55" t="s">
        <v>119</v>
      </c>
    </row>
    <row r="158" spans="28:28" x14ac:dyDescent="0.35">
      <c r="AB158" s="55" t="s">
        <v>182</v>
      </c>
    </row>
    <row r="159" spans="28:28" x14ac:dyDescent="0.35">
      <c r="AB159" s="55" t="s">
        <v>181</v>
      </c>
    </row>
    <row r="160" spans="28:28" x14ac:dyDescent="0.35">
      <c r="AB160" s="55" t="s">
        <v>190</v>
      </c>
    </row>
    <row r="161" spans="28:28" x14ac:dyDescent="0.35">
      <c r="AB161" s="55" t="s">
        <v>183</v>
      </c>
    </row>
    <row r="162" spans="28:28" x14ac:dyDescent="0.35">
      <c r="AB162" s="55" t="s">
        <v>195</v>
      </c>
    </row>
    <row r="163" spans="28:28" x14ac:dyDescent="0.35">
      <c r="AB163" s="55" t="s">
        <v>180</v>
      </c>
    </row>
    <row r="164" spans="28:28" x14ac:dyDescent="0.35">
      <c r="AB164" s="55" t="s">
        <v>202</v>
      </c>
    </row>
    <row r="165" spans="28:28" x14ac:dyDescent="0.35">
      <c r="AB165" s="55" t="s">
        <v>189</v>
      </c>
    </row>
    <row r="166" spans="28:28" x14ac:dyDescent="0.35">
      <c r="AB166" s="55" t="s">
        <v>203</v>
      </c>
    </row>
    <row r="167" spans="28:28" x14ac:dyDescent="0.35">
      <c r="AB167" s="55" t="s">
        <v>212</v>
      </c>
    </row>
    <row r="168" spans="28:28" x14ac:dyDescent="0.35">
      <c r="AB168" s="55" t="s">
        <v>211</v>
      </c>
    </row>
    <row r="169" spans="28:28" x14ac:dyDescent="0.35">
      <c r="AB169" s="55" t="s">
        <v>209</v>
      </c>
    </row>
    <row r="170" spans="28:28" x14ac:dyDescent="0.35">
      <c r="AB170" s="55" t="s">
        <v>204</v>
      </c>
    </row>
    <row r="171" spans="28:28" x14ac:dyDescent="0.35">
      <c r="AB171" s="55" t="s">
        <v>214</v>
      </c>
    </row>
    <row r="172" spans="28:28" x14ac:dyDescent="0.35">
      <c r="AB172" s="55" t="s">
        <v>208</v>
      </c>
    </row>
    <row r="173" spans="28:28" x14ac:dyDescent="0.35">
      <c r="AB173" s="55" t="s">
        <v>205</v>
      </c>
    </row>
    <row r="174" spans="28:28" x14ac:dyDescent="0.35">
      <c r="AB174" s="55" t="s">
        <v>207</v>
      </c>
    </row>
    <row r="175" spans="28:28" x14ac:dyDescent="0.35">
      <c r="AB175" s="55" t="s">
        <v>213</v>
      </c>
    </row>
    <row r="176" spans="28:28" x14ac:dyDescent="0.35">
      <c r="AB176" s="55" t="s">
        <v>206</v>
      </c>
    </row>
    <row r="177" spans="28:28" x14ac:dyDescent="0.35">
      <c r="AB177" s="55" t="s">
        <v>192</v>
      </c>
    </row>
    <row r="178" spans="28:28" x14ac:dyDescent="0.35">
      <c r="AB178" s="55" t="s">
        <v>210</v>
      </c>
    </row>
    <row r="179" spans="28:28" x14ac:dyDescent="0.35">
      <c r="AB179" s="55" t="s">
        <v>215</v>
      </c>
    </row>
    <row r="180" spans="28:28" x14ac:dyDescent="0.35">
      <c r="AB180" s="55" t="s">
        <v>221</v>
      </c>
    </row>
    <row r="181" spans="28:28" x14ac:dyDescent="0.35">
      <c r="AB181" s="55" t="s">
        <v>228</v>
      </c>
    </row>
    <row r="182" spans="28:28" x14ac:dyDescent="0.35">
      <c r="AB182" s="55" t="s">
        <v>226</v>
      </c>
    </row>
    <row r="183" spans="28:28" x14ac:dyDescent="0.35">
      <c r="AB183" s="55" t="s">
        <v>216</v>
      </c>
    </row>
    <row r="184" spans="28:28" x14ac:dyDescent="0.35">
      <c r="AB184" s="55" t="s">
        <v>219</v>
      </c>
    </row>
    <row r="185" spans="28:28" x14ac:dyDescent="0.35">
      <c r="AB185" s="55" t="s">
        <v>229</v>
      </c>
    </row>
    <row r="186" spans="28:28" x14ac:dyDescent="0.35">
      <c r="AB186" s="55" t="s">
        <v>217</v>
      </c>
    </row>
    <row r="187" spans="28:28" x14ac:dyDescent="0.35">
      <c r="AB187" s="55" t="s">
        <v>220</v>
      </c>
    </row>
    <row r="188" spans="28:28" x14ac:dyDescent="0.35">
      <c r="AB188" s="55" t="s">
        <v>224</v>
      </c>
    </row>
    <row r="189" spans="28:28" x14ac:dyDescent="0.35">
      <c r="AB189" s="55" t="s">
        <v>222</v>
      </c>
    </row>
    <row r="190" spans="28:28" x14ac:dyDescent="0.35">
      <c r="AB190" s="55" t="s">
        <v>227</v>
      </c>
    </row>
    <row r="191" spans="28:28" x14ac:dyDescent="0.35">
      <c r="AB191" s="55" t="s">
        <v>225</v>
      </c>
    </row>
    <row r="192" spans="28:28" x14ac:dyDescent="0.35">
      <c r="AB192" s="55" t="s">
        <v>230</v>
      </c>
    </row>
    <row r="193" spans="28:28" x14ac:dyDescent="0.35">
      <c r="AB193" s="55" t="s">
        <v>231</v>
      </c>
    </row>
    <row r="194" spans="28:28" x14ac:dyDescent="0.35">
      <c r="AB194" s="55" t="s">
        <v>232</v>
      </c>
    </row>
    <row r="195" spans="28:28" x14ac:dyDescent="0.35">
      <c r="AB195" s="55" t="s">
        <v>234</v>
      </c>
    </row>
    <row r="196" spans="28:28" x14ac:dyDescent="0.35">
      <c r="AB196" s="55" t="s">
        <v>235</v>
      </c>
    </row>
    <row r="197" spans="28:28" x14ac:dyDescent="0.35">
      <c r="AB197" s="55" t="s">
        <v>90</v>
      </c>
    </row>
    <row r="198" spans="28:28" x14ac:dyDescent="0.35">
      <c r="AB198" s="55" t="s">
        <v>242</v>
      </c>
    </row>
    <row r="199" spans="28:28" x14ac:dyDescent="0.35">
      <c r="AB199" s="55" t="s">
        <v>164</v>
      </c>
    </row>
    <row r="200" spans="28:28" x14ac:dyDescent="0.35">
      <c r="AB200" s="55" t="s">
        <v>171</v>
      </c>
    </row>
    <row r="201" spans="28:28" x14ac:dyDescent="0.35">
      <c r="AB201" s="55" t="s">
        <v>184</v>
      </c>
    </row>
    <row r="202" spans="28:28" x14ac:dyDescent="0.35">
      <c r="AB202" s="55" t="s">
        <v>223</v>
      </c>
    </row>
    <row r="203" spans="28:28" x14ac:dyDescent="0.35">
      <c r="AB203" s="55" t="s">
        <v>279</v>
      </c>
    </row>
    <row r="204" spans="28:28" x14ac:dyDescent="0.35">
      <c r="AB204" s="55" t="s">
        <v>286</v>
      </c>
    </row>
    <row r="205" spans="28:28" x14ac:dyDescent="0.35">
      <c r="AB205" s="55" t="s">
        <v>247</v>
      </c>
    </row>
    <row r="206" spans="28:28" x14ac:dyDescent="0.35">
      <c r="AB206" s="55" t="s">
        <v>252</v>
      </c>
    </row>
    <row r="207" spans="28:28" x14ac:dyDescent="0.35">
      <c r="AB207" s="55" t="s">
        <v>236</v>
      </c>
    </row>
    <row r="208" spans="28:28" x14ac:dyDescent="0.35">
      <c r="AB208" s="55" t="s">
        <v>248</v>
      </c>
    </row>
    <row r="209" spans="28:28" x14ac:dyDescent="0.35">
      <c r="AB209" s="55" t="s">
        <v>233</v>
      </c>
    </row>
    <row r="210" spans="28:28" x14ac:dyDescent="0.35">
      <c r="AB210" s="55" t="s">
        <v>238</v>
      </c>
    </row>
    <row r="211" spans="28:28" x14ac:dyDescent="0.35">
      <c r="AB211" s="55" t="s">
        <v>246</v>
      </c>
    </row>
    <row r="212" spans="28:28" x14ac:dyDescent="0.35">
      <c r="AB212" s="55" t="s">
        <v>241</v>
      </c>
    </row>
    <row r="213" spans="28:28" x14ac:dyDescent="0.35">
      <c r="AB213" s="55" t="s">
        <v>254</v>
      </c>
    </row>
    <row r="214" spans="28:28" x14ac:dyDescent="0.35">
      <c r="AB214" s="55" t="s">
        <v>245</v>
      </c>
    </row>
    <row r="215" spans="28:28" x14ac:dyDescent="0.35">
      <c r="AB215" s="55" t="s">
        <v>243</v>
      </c>
    </row>
    <row r="216" spans="28:28" x14ac:dyDescent="0.35">
      <c r="AB216" s="55" t="s">
        <v>237</v>
      </c>
    </row>
    <row r="217" spans="28:28" x14ac:dyDescent="0.35">
      <c r="AB217" s="55" t="s">
        <v>249</v>
      </c>
    </row>
    <row r="218" spans="28:28" x14ac:dyDescent="0.35">
      <c r="AB218" s="55" t="s">
        <v>289</v>
      </c>
    </row>
    <row r="219" spans="28:28" x14ac:dyDescent="0.35">
      <c r="AB219" s="55" t="s">
        <v>136</v>
      </c>
    </row>
    <row r="220" spans="28:28" x14ac:dyDescent="0.35">
      <c r="AB220" s="55" t="s">
        <v>251</v>
      </c>
    </row>
    <row r="221" spans="28:28" x14ac:dyDescent="0.35">
      <c r="AB221" s="55" t="s">
        <v>114</v>
      </c>
    </row>
    <row r="222" spans="28:28" x14ac:dyDescent="0.35">
      <c r="AB222" s="55" t="s">
        <v>173</v>
      </c>
    </row>
    <row r="223" spans="28:28" x14ac:dyDescent="0.35">
      <c r="AB223" s="55" t="s">
        <v>239</v>
      </c>
    </row>
    <row r="224" spans="28:28" x14ac:dyDescent="0.35">
      <c r="AB224" s="55" t="s">
        <v>250</v>
      </c>
    </row>
    <row r="225" spans="28:28" x14ac:dyDescent="0.35">
      <c r="AB225" s="55" t="s">
        <v>244</v>
      </c>
    </row>
    <row r="226" spans="28:28" x14ac:dyDescent="0.35">
      <c r="AB226" s="55" t="s">
        <v>256</v>
      </c>
    </row>
    <row r="227" spans="28:28" x14ac:dyDescent="0.35">
      <c r="AB227" s="55" t="s">
        <v>240</v>
      </c>
    </row>
    <row r="228" spans="28:28" x14ac:dyDescent="0.35">
      <c r="AB228" s="55" t="s">
        <v>95</v>
      </c>
    </row>
    <row r="229" spans="28:28" x14ac:dyDescent="0.35">
      <c r="AB229" s="55" t="s">
        <v>255</v>
      </c>
    </row>
    <row r="230" spans="28:28" x14ac:dyDescent="0.35">
      <c r="AB230" s="55" t="s">
        <v>270</v>
      </c>
    </row>
    <row r="231" spans="28:28" x14ac:dyDescent="0.35">
      <c r="AB231" s="55" t="s">
        <v>261</v>
      </c>
    </row>
    <row r="232" spans="28:28" x14ac:dyDescent="0.35">
      <c r="AB232" s="55" t="s">
        <v>271</v>
      </c>
    </row>
    <row r="233" spans="28:28" x14ac:dyDescent="0.35">
      <c r="AB233" s="55" t="s">
        <v>260</v>
      </c>
    </row>
    <row r="234" spans="28:28" x14ac:dyDescent="0.35">
      <c r="AB234" s="55" t="s">
        <v>263</v>
      </c>
    </row>
    <row r="235" spans="28:28" x14ac:dyDescent="0.35">
      <c r="AB235" s="55" t="s">
        <v>259</v>
      </c>
    </row>
    <row r="236" spans="28:28" x14ac:dyDescent="0.35">
      <c r="AB236" s="55" t="s">
        <v>262</v>
      </c>
    </row>
    <row r="237" spans="28:28" x14ac:dyDescent="0.35">
      <c r="AB237" s="55" t="s">
        <v>266</v>
      </c>
    </row>
    <row r="238" spans="28:28" x14ac:dyDescent="0.35">
      <c r="AB238" s="55" t="s">
        <v>268</v>
      </c>
    </row>
    <row r="239" spans="28:28" x14ac:dyDescent="0.35">
      <c r="AB239" s="55" t="s">
        <v>265</v>
      </c>
    </row>
    <row r="240" spans="28:28" x14ac:dyDescent="0.35">
      <c r="AB240" s="55" t="s">
        <v>267</v>
      </c>
    </row>
    <row r="241" spans="28:28" x14ac:dyDescent="0.35">
      <c r="AB241" s="55" t="s">
        <v>264</v>
      </c>
    </row>
    <row r="242" spans="28:28" x14ac:dyDescent="0.35">
      <c r="AB242" s="55" t="s">
        <v>257</v>
      </c>
    </row>
    <row r="243" spans="28:28" x14ac:dyDescent="0.35">
      <c r="AB243" s="55" t="s">
        <v>269</v>
      </c>
    </row>
    <row r="244" spans="28:28" x14ac:dyDescent="0.35">
      <c r="AB244" s="55" t="s">
        <v>273</v>
      </c>
    </row>
    <row r="245" spans="28:28" x14ac:dyDescent="0.35">
      <c r="AB245" s="55" t="s">
        <v>272</v>
      </c>
    </row>
    <row r="246" spans="28:28" x14ac:dyDescent="0.35">
      <c r="AB246" s="55" t="s">
        <v>88</v>
      </c>
    </row>
    <row r="247" spans="28:28" x14ac:dyDescent="0.35">
      <c r="AB247" s="55" t="s">
        <v>123</v>
      </c>
    </row>
    <row r="248" spans="28:28" x14ac:dyDescent="0.35">
      <c r="AB248" s="55" t="s">
        <v>274</v>
      </c>
    </row>
    <row r="249" spans="28:28" x14ac:dyDescent="0.35">
      <c r="AB249" s="55" t="s">
        <v>275</v>
      </c>
    </row>
    <row r="250" spans="28:28" x14ac:dyDescent="0.35">
      <c r="AB250" s="55" t="s">
        <v>276</v>
      </c>
    </row>
    <row r="251" spans="28:28" x14ac:dyDescent="0.35">
      <c r="AB251" s="55" t="s">
        <v>277</v>
      </c>
    </row>
    <row r="252" spans="28:28" x14ac:dyDescent="0.35">
      <c r="AB252" s="55" t="s">
        <v>284</v>
      </c>
    </row>
    <row r="253" spans="28:28" x14ac:dyDescent="0.35">
      <c r="AB253" s="55" t="s">
        <v>280</v>
      </c>
    </row>
    <row r="254" spans="28:28" x14ac:dyDescent="0.35">
      <c r="AB254" s="55" t="s">
        <v>283</v>
      </c>
    </row>
    <row r="255" spans="28:28" x14ac:dyDescent="0.35">
      <c r="AB255" s="55" t="s">
        <v>281</v>
      </c>
    </row>
    <row r="256" spans="28:28" x14ac:dyDescent="0.35">
      <c r="AB256" s="55" t="s">
        <v>282</v>
      </c>
    </row>
    <row r="257" spans="28:28" x14ac:dyDescent="0.35">
      <c r="AB257" s="55" t="s">
        <v>285</v>
      </c>
    </row>
    <row r="258" spans="28:28" x14ac:dyDescent="0.35">
      <c r="AB258" s="55" t="s">
        <v>112</v>
      </c>
    </row>
    <row r="259" spans="28:28" x14ac:dyDescent="0.35">
      <c r="AB259" s="55" t="s">
        <v>287</v>
      </c>
    </row>
    <row r="260" spans="28:28" x14ac:dyDescent="0.35">
      <c r="AB260" s="55" t="s">
        <v>290</v>
      </c>
    </row>
    <row r="261" spans="28:28" x14ac:dyDescent="0.35">
      <c r="AB261" s="55" t="s">
        <v>291</v>
      </c>
    </row>
  </sheetData>
  <sheetProtection sheet="1" formatCells="0" formatColumns="0" formatRows="0" insertRows="0" insertHyperlinks="0" deleteRows="0" sort="0" autoFilter="0" pivotTables="0"/>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Susanna Freeman</cp:lastModifiedBy>
  <cp:lastPrinted>2018-04-23T20:34:34Z</cp:lastPrinted>
  <dcterms:created xsi:type="dcterms:W3CDTF">2015-12-23T16:52:41Z</dcterms:created>
  <dcterms:modified xsi:type="dcterms:W3CDTF">2023-07-02T17:15:15Z</dcterms:modified>
  <cp:contentStatus/>
</cp:coreProperties>
</file>